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0" documentId="8_{289D584D-A4C0-4708-880A-68A3750428B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Опермодель" sheetId="1" r:id="rId1"/>
    <sheet name="Капитальные расходы" sheetId="2" r:id="rId2"/>
    <sheet name="Финмодел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H33" i="3"/>
  <c r="G62" i="3" l="1"/>
  <c r="D61" i="1"/>
  <c r="E61" i="1"/>
  <c r="F61" i="1"/>
  <c r="C61" i="1"/>
  <c r="D137" i="3"/>
  <c r="G137" i="3"/>
  <c r="G131" i="3"/>
  <c r="Q94" i="3"/>
  <c r="R60" i="3"/>
  <c r="Q60" i="3"/>
  <c r="P60" i="3"/>
  <c r="Q3" i="3"/>
  <c r="P3" i="3"/>
  <c r="C56" i="1"/>
  <c r="AA27" i="3"/>
  <c r="H27" i="3"/>
  <c r="I27" i="3"/>
  <c r="J27" i="3"/>
  <c r="K27" i="3"/>
  <c r="K42" i="3" s="1"/>
  <c r="L27" i="3"/>
  <c r="L42" i="3" s="1"/>
  <c r="M27" i="3"/>
  <c r="N27" i="3"/>
  <c r="O27" i="3"/>
  <c r="O42" i="3" s="1"/>
  <c r="P27" i="3"/>
  <c r="Q27" i="3"/>
  <c r="R27" i="3"/>
  <c r="S27" i="3"/>
  <c r="S42" i="3" s="1"/>
  <c r="T27" i="3"/>
  <c r="T42" i="3" s="1"/>
  <c r="U27" i="3"/>
  <c r="V27" i="3"/>
  <c r="W27" i="3"/>
  <c r="W42" i="3" s="1"/>
  <c r="X27" i="3"/>
  <c r="Y27" i="3"/>
  <c r="Z27" i="3"/>
  <c r="G27" i="3"/>
  <c r="G43" i="3" s="1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A38" i="3" s="1"/>
  <c r="G26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A34" i="3" s="1"/>
  <c r="G25" i="3"/>
  <c r="G34" i="3"/>
  <c r="H24" i="3"/>
  <c r="I24" i="3"/>
  <c r="J24" i="3"/>
  <c r="K24" i="3"/>
  <c r="L24" i="3"/>
  <c r="M24" i="3"/>
  <c r="N24" i="3"/>
  <c r="O24" i="3"/>
  <c r="O30" i="3" s="1"/>
  <c r="P24" i="3"/>
  <c r="Q24" i="3"/>
  <c r="R24" i="3"/>
  <c r="S24" i="3"/>
  <c r="T24" i="3"/>
  <c r="U24" i="3"/>
  <c r="V24" i="3"/>
  <c r="W24" i="3"/>
  <c r="W30" i="3" s="1"/>
  <c r="X24" i="3"/>
  <c r="Y24" i="3"/>
  <c r="Z24" i="3"/>
  <c r="AA24" i="3"/>
  <c r="G24" i="3"/>
  <c r="G33" i="3"/>
  <c r="G39" i="3"/>
  <c r="H42" i="3"/>
  <c r="I42" i="3"/>
  <c r="J42" i="3"/>
  <c r="M42" i="3"/>
  <c r="N42" i="3"/>
  <c r="P42" i="3"/>
  <c r="Q42" i="3"/>
  <c r="R42" i="3"/>
  <c r="U42" i="3"/>
  <c r="V42" i="3"/>
  <c r="X42" i="3"/>
  <c r="Y42" i="3"/>
  <c r="Z42" i="3"/>
  <c r="AA42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G38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G31" i="3"/>
  <c r="H30" i="3"/>
  <c r="I30" i="3"/>
  <c r="J30" i="3"/>
  <c r="K30" i="3"/>
  <c r="L30" i="3"/>
  <c r="M30" i="3"/>
  <c r="N30" i="3"/>
  <c r="P30" i="3"/>
  <c r="Q30" i="3"/>
  <c r="R30" i="3"/>
  <c r="S30" i="3"/>
  <c r="T30" i="3"/>
  <c r="U30" i="3"/>
  <c r="V30" i="3"/>
  <c r="X30" i="3"/>
  <c r="Y30" i="3"/>
  <c r="Z30" i="3"/>
  <c r="AA30" i="3"/>
  <c r="G30" i="3"/>
  <c r="D56" i="1"/>
  <c r="E56" i="1"/>
  <c r="F56" i="1"/>
  <c r="N8" i="3"/>
  <c r="N9" i="3"/>
  <c r="G20" i="3"/>
  <c r="AA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G19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G21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G18" i="3"/>
  <c r="D9" i="3"/>
  <c r="E9" i="3"/>
  <c r="F9" i="3"/>
  <c r="G9" i="3"/>
  <c r="H9" i="3"/>
  <c r="I9" i="3"/>
  <c r="J9" i="3"/>
  <c r="K9" i="3"/>
  <c r="L9" i="3"/>
  <c r="M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G8" i="3"/>
  <c r="H8" i="3"/>
  <c r="I8" i="3"/>
  <c r="J8" i="3"/>
  <c r="K8" i="3"/>
  <c r="L8" i="3"/>
  <c r="M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E8" i="3"/>
  <c r="F8" i="3"/>
  <c r="D8" i="3"/>
  <c r="F58" i="1"/>
  <c r="E58" i="1"/>
  <c r="D58" i="1"/>
  <c r="C58" i="1"/>
  <c r="V51" i="3"/>
  <c r="W51" i="3"/>
  <c r="R52" i="3"/>
  <c r="S52" i="3"/>
  <c r="Z52" i="3"/>
  <c r="AA52" i="3"/>
  <c r="Q53" i="3"/>
  <c r="V53" i="3"/>
  <c r="W53" i="3"/>
  <c r="Y53" i="3"/>
  <c r="R54" i="3"/>
  <c r="S54" i="3"/>
  <c r="U54" i="3"/>
  <c r="Z54" i="3"/>
  <c r="AA54" i="3"/>
  <c r="F3" i="3"/>
  <c r="R3" i="3"/>
  <c r="S3" i="3"/>
  <c r="T3" i="3"/>
  <c r="U3" i="3"/>
  <c r="V3" i="3"/>
  <c r="W3" i="3"/>
  <c r="X3" i="3"/>
  <c r="Y3" i="3"/>
  <c r="Z3" i="3"/>
  <c r="AA3" i="3"/>
  <c r="D30" i="1"/>
  <c r="E30" i="1"/>
  <c r="F30" i="1"/>
  <c r="D35" i="1"/>
  <c r="D28" i="1" s="1"/>
  <c r="E35" i="1"/>
  <c r="E28" i="1" s="1"/>
  <c r="F35" i="1"/>
  <c r="F28" i="1" s="1"/>
  <c r="C30" i="1"/>
  <c r="C35" i="1"/>
  <c r="C28" i="1" s="1"/>
  <c r="D165" i="3"/>
  <c r="D164" i="3"/>
  <c r="D163" i="3"/>
  <c r="D162" i="3"/>
  <c r="D77" i="1"/>
  <c r="E126" i="3"/>
  <c r="E140" i="3" s="1"/>
  <c r="F126" i="3"/>
  <c r="F140" i="3" s="1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D126" i="3"/>
  <c r="D140" i="3" s="1"/>
  <c r="E70" i="3"/>
  <c r="E83" i="3" s="1"/>
  <c r="F70" i="3"/>
  <c r="F83" i="3" s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D70" i="3"/>
  <c r="D83" i="3" s="1"/>
  <c r="E69" i="3"/>
  <c r="E82" i="3" s="1"/>
  <c r="F69" i="3"/>
  <c r="F82" i="3" s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D69" i="3"/>
  <c r="D82" i="3" s="1"/>
  <c r="E68" i="3"/>
  <c r="E81" i="3" s="1"/>
  <c r="F68" i="3"/>
  <c r="F81" i="3" s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D68" i="3"/>
  <c r="D81" i="3" s="1"/>
  <c r="E67" i="3"/>
  <c r="E80" i="3" s="1"/>
  <c r="F67" i="3"/>
  <c r="F80" i="3" s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D67" i="3"/>
  <c r="D80" i="3" s="1"/>
  <c r="D79" i="3" s="1"/>
  <c r="D68" i="1"/>
  <c r="E68" i="1"/>
  <c r="F68" i="1"/>
  <c r="C68" i="1"/>
  <c r="F17" i="1"/>
  <c r="F18" i="1" s="1"/>
  <c r="Q54" i="3" s="1"/>
  <c r="E17" i="1"/>
  <c r="E18" i="1" s="1"/>
  <c r="U53" i="3" s="1"/>
  <c r="D17" i="1"/>
  <c r="D18" i="1" s="1"/>
  <c r="Q52" i="3" s="1"/>
  <c r="C17" i="1"/>
  <c r="C18" i="1" s="1"/>
  <c r="U51" i="3" s="1"/>
  <c r="G3" i="3"/>
  <c r="H3" i="3"/>
  <c r="I3" i="3"/>
  <c r="J3" i="3"/>
  <c r="K3" i="3"/>
  <c r="L3" i="3"/>
  <c r="M3" i="3"/>
  <c r="N3" i="3"/>
  <c r="O3" i="3"/>
  <c r="G45" i="3"/>
  <c r="G41" i="3"/>
  <c r="G37" i="3"/>
  <c r="G42" i="3" l="1"/>
  <c r="G35" i="3"/>
  <c r="X54" i="3"/>
  <c r="P54" i="3"/>
  <c r="T53" i="3"/>
  <c r="X52" i="3"/>
  <c r="P52" i="3"/>
  <c r="T51" i="3"/>
  <c r="W54" i="3"/>
  <c r="AA53" i="3"/>
  <c r="S53" i="3"/>
  <c r="W52" i="3"/>
  <c r="AA51" i="3"/>
  <c r="S51" i="3"/>
  <c r="V54" i="3"/>
  <c r="Z53" i="3"/>
  <c r="R53" i="3"/>
  <c r="V52" i="3"/>
  <c r="V50" i="3" s="1"/>
  <c r="V55" i="3" s="1"/>
  <c r="Z51" i="3"/>
  <c r="R51" i="3"/>
  <c r="U52" i="3"/>
  <c r="Y51" i="3"/>
  <c r="Q51" i="3"/>
  <c r="Q50" i="3" s="1"/>
  <c r="Q55" i="3" s="1"/>
  <c r="T54" i="3"/>
  <c r="X53" i="3"/>
  <c r="X50" i="3" s="1"/>
  <c r="P53" i="3"/>
  <c r="T52" i="3"/>
  <c r="X51" i="3"/>
  <c r="P51" i="3"/>
  <c r="Y54" i="3"/>
  <c r="Y52" i="3"/>
  <c r="Z11" i="3"/>
  <c r="R11" i="3"/>
  <c r="W11" i="3"/>
  <c r="O11" i="3"/>
  <c r="I11" i="3"/>
  <c r="P11" i="3"/>
  <c r="H11" i="3"/>
  <c r="X11" i="3"/>
  <c r="D11" i="3"/>
  <c r="G11" i="3"/>
  <c r="V11" i="3"/>
  <c r="N11" i="3"/>
  <c r="F11" i="3"/>
  <c r="T11" i="3"/>
  <c r="L11" i="3"/>
  <c r="U11" i="3"/>
  <c r="E11" i="3"/>
  <c r="AA11" i="3"/>
  <c r="S11" i="3"/>
  <c r="K11" i="3"/>
  <c r="J11" i="3"/>
  <c r="M11" i="3"/>
  <c r="Y11" i="3"/>
  <c r="Q11" i="3"/>
  <c r="Q82" i="3"/>
  <c r="P82" i="3"/>
  <c r="R81" i="3"/>
  <c r="R82" i="3"/>
  <c r="R83" i="3"/>
  <c r="Q81" i="3"/>
  <c r="R17" i="3"/>
  <c r="Q17" i="3"/>
  <c r="W81" i="3"/>
  <c r="P17" i="3"/>
  <c r="Y81" i="3"/>
  <c r="P83" i="3"/>
  <c r="AA83" i="3"/>
  <c r="Q83" i="3"/>
  <c r="P81" i="3"/>
  <c r="X81" i="3"/>
  <c r="AA50" i="3"/>
  <c r="Z83" i="3"/>
  <c r="Y83" i="3"/>
  <c r="X83" i="3"/>
  <c r="W83" i="3"/>
  <c r="V83" i="3"/>
  <c r="T83" i="3"/>
  <c r="V82" i="3"/>
  <c r="W29" i="3"/>
  <c r="Z82" i="3"/>
  <c r="W17" i="3"/>
  <c r="T82" i="3"/>
  <c r="Y82" i="3"/>
  <c r="V17" i="3"/>
  <c r="Z17" i="3"/>
  <c r="X82" i="3"/>
  <c r="Y17" i="3"/>
  <c r="W82" i="3"/>
  <c r="T17" i="3"/>
  <c r="X17" i="3"/>
  <c r="U29" i="3"/>
  <c r="V29" i="3"/>
  <c r="V46" i="3" s="1"/>
  <c r="U17" i="3"/>
  <c r="U50" i="3"/>
  <c r="U55" i="3" s="1"/>
  <c r="T81" i="3"/>
  <c r="Z81" i="3"/>
  <c r="AA17" i="3"/>
  <c r="S17" i="3"/>
  <c r="S29" i="3"/>
  <c r="AA29" i="3"/>
  <c r="AA46" i="3" s="1"/>
  <c r="W80" i="3"/>
  <c r="Z29" i="3"/>
  <c r="Z46" i="3" s="1"/>
  <c r="Y29" i="3"/>
  <c r="X29" i="3"/>
  <c r="V80" i="3"/>
  <c r="T80" i="3"/>
  <c r="R29" i="3"/>
  <c r="R46" i="3" s="1"/>
  <c r="Q29" i="3"/>
  <c r="U80" i="3"/>
  <c r="U82" i="3"/>
  <c r="U81" i="3"/>
  <c r="U83" i="3"/>
  <c r="S80" i="3"/>
  <c r="AA81" i="3"/>
  <c r="S81" i="3"/>
  <c r="AA82" i="3"/>
  <c r="S82" i="3"/>
  <c r="S83" i="3"/>
  <c r="C31" i="1"/>
  <c r="E31" i="1"/>
  <c r="D31" i="1"/>
  <c r="F36" i="1"/>
  <c r="F31" i="1"/>
  <c r="E36" i="1"/>
  <c r="D36" i="1"/>
  <c r="C36" i="1"/>
  <c r="C38" i="1"/>
  <c r="D114" i="3" s="1"/>
  <c r="F38" i="1"/>
  <c r="H114" i="3"/>
  <c r="U114" i="3"/>
  <c r="D117" i="3"/>
  <c r="U117" i="3"/>
  <c r="M117" i="3"/>
  <c r="E117" i="3"/>
  <c r="Q114" i="3"/>
  <c r="T117" i="3"/>
  <c r="L117" i="3"/>
  <c r="P114" i="3"/>
  <c r="M114" i="3"/>
  <c r="Z117" i="3"/>
  <c r="R117" i="3"/>
  <c r="J117" i="3"/>
  <c r="W117" i="3"/>
  <c r="O117" i="3"/>
  <c r="G117" i="3"/>
  <c r="X114" i="3"/>
  <c r="D38" i="1"/>
  <c r="X115" i="3" s="1"/>
  <c r="V117" i="3"/>
  <c r="N117" i="3"/>
  <c r="E38" i="1"/>
  <c r="D141" i="3"/>
  <c r="W114" i="3"/>
  <c r="O114" i="3"/>
  <c r="G114" i="3"/>
  <c r="V114" i="3"/>
  <c r="N114" i="3"/>
  <c r="E114" i="3"/>
  <c r="T114" i="3"/>
  <c r="L114" i="3"/>
  <c r="AA114" i="3"/>
  <c r="K114" i="3"/>
  <c r="Z114" i="3"/>
  <c r="D115" i="3"/>
  <c r="W115" i="3"/>
  <c r="T115" i="3"/>
  <c r="E60" i="1"/>
  <c r="F60" i="1"/>
  <c r="D60" i="1"/>
  <c r="C60" i="1"/>
  <c r="H80" i="3"/>
  <c r="I80" i="3"/>
  <c r="M80" i="3"/>
  <c r="H81" i="3"/>
  <c r="I81" i="3"/>
  <c r="J81" i="3"/>
  <c r="K81" i="3"/>
  <c r="L81" i="3"/>
  <c r="M81" i="3"/>
  <c r="N81" i="3"/>
  <c r="O81" i="3"/>
  <c r="H82" i="3"/>
  <c r="I82" i="3"/>
  <c r="J82" i="3"/>
  <c r="K82" i="3"/>
  <c r="L82" i="3"/>
  <c r="M82" i="3"/>
  <c r="N82" i="3"/>
  <c r="O82" i="3"/>
  <c r="H83" i="3"/>
  <c r="I83" i="3"/>
  <c r="J83" i="3"/>
  <c r="K83" i="3"/>
  <c r="L83" i="3"/>
  <c r="M83" i="3"/>
  <c r="N83" i="3"/>
  <c r="O83" i="3"/>
  <c r="F77" i="1"/>
  <c r="F76" i="1" s="1"/>
  <c r="E77" i="1"/>
  <c r="E76" i="1" s="1"/>
  <c r="F70" i="1"/>
  <c r="F72" i="1" s="1"/>
  <c r="F74" i="1" s="1"/>
  <c r="F75" i="1" s="1"/>
  <c r="E70" i="1"/>
  <c r="E72" i="1" s="1"/>
  <c r="E74" i="1" s="1"/>
  <c r="E75" i="1" s="1"/>
  <c r="F42" i="1"/>
  <c r="E42" i="1"/>
  <c r="F22" i="1"/>
  <c r="F14" i="1" s="1"/>
  <c r="F11" i="1" s="1"/>
  <c r="E22" i="1"/>
  <c r="E14" i="1" s="1"/>
  <c r="F7" i="1"/>
  <c r="F6" i="1" s="1"/>
  <c r="E7" i="1"/>
  <c r="E6" i="1" s="1"/>
  <c r="D70" i="1"/>
  <c r="D63" i="1" s="1"/>
  <c r="C70" i="1"/>
  <c r="D22" i="1"/>
  <c r="C22" i="1"/>
  <c r="D7" i="1"/>
  <c r="D6" i="1" s="1"/>
  <c r="C7" i="1"/>
  <c r="C6" i="1" s="1"/>
  <c r="R50" i="3" l="1"/>
  <c r="W50" i="3"/>
  <c r="W55" i="3" s="1"/>
  <c r="T50" i="3"/>
  <c r="P50" i="3"/>
  <c r="Z50" i="3"/>
  <c r="Z55" i="3" s="1"/>
  <c r="S50" i="3"/>
  <c r="Y50" i="3"/>
  <c r="Y55" i="3" s="1"/>
  <c r="R114" i="3"/>
  <c r="F114" i="3"/>
  <c r="Y114" i="3"/>
  <c r="J59" i="3"/>
  <c r="R59" i="3"/>
  <c r="Z59" i="3"/>
  <c r="K59" i="3"/>
  <c r="T59" i="3"/>
  <c r="L59" i="3"/>
  <c r="E59" i="3"/>
  <c r="M59" i="3"/>
  <c r="U59" i="3"/>
  <c r="F59" i="3"/>
  <c r="N59" i="3"/>
  <c r="V59" i="3"/>
  <c r="G59" i="3"/>
  <c r="O59" i="3"/>
  <c r="W59" i="3"/>
  <c r="H59" i="3"/>
  <c r="P59" i="3"/>
  <c r="X59" i="3"/>
  <c r="AA59" i="3"/>
  <c r="D59" i="3"/>
  <c r="I59" i="3"/>
  <c r="Q59" i="3"/>
  <c r="Y59" i="3"/>
  <c r="S59" i="3"/>
  <c r="W62" i="3"/>
  <c r="J58" i="3"/>
  <c r="R58" i="3"/>
  <c r="Z58" i="3"/>
  <c r="K58" i="3"/>
  <c r="T58" i="3"/>
  <c r="D58" i="3"/>
  <c r="E58" i="3"/>
  <c r="M58" i="3"/>
  <c r="U58" i="3"/>
  <c r="F58" i="3"/>
  <c r="N58" i="3"/>
  <c r="V58" i="3"/>
  <c r="G58" i="3"/>
  <c r="O58" i="3"/>
  <c r="W58" i="3"/>
  <c r="H58" i="3"/>
  <c r="P58" i="3"/>
  <c r="X58" i="3"/>
  <c r="AA58" i="3"/>
  <c r="I58" i="3"/>
  <c r="Q58" i="3"/>
  <c r="Y58" i="3"/>
  <c r="S58" i="3"/>
  <c r="L58" i="3"/>
  <c r="S62" i="3"/>
  <c r="J57" i="3"/>
  <c r="R57" i="3"/>
  <c r="Z57" i="3"/>
  <c r="K57" i="3"/>
  <c r="L57" i="3"/>
  <c r="E57" i="3"/>
  <c r="M57" i="3"/>
  <c r="U57" i="3"/>
  <c r="F57" i="3"/>
  <c r="N57" i="3"/>
  <c r="V57" i="3"/>
  <c r="G57" i="3"/>
  <c r="O57" i="3"/>
  <c r="W57" i="3"/>
  <c r="H57" i="3"/>
  <c r="P57" i="3"/>
  <c r="X57" i="3"/>
  <c r="AA57" i="3"/>
  <c r="T57" i="3"/>
  <c r="I57" i="3"/>
  <c r="Q57" i="3"/>
  <c r="Y57" i="3"/>
  <c r="S57" i="3"/>
  <c r="D57" i="3"/>
  <c r="U62" i="3"/>
  <c r="AA55" i="3"/>
  <c r="J60" i="3"/>
  <c r="Z60" i="3"/>
  <c r="F25" i="1"/>
  <c r="F5" i="1" s="1"/>
  <c r="F52" i="1" s="1"/>
  <c r="F91" i="1" s="1"/>
  <c r="F92" i="1" s="1"/>
  <c r="K60" i="3"/>
  <c r="D60" i="3"/>
  <c r="E60" i="3"/>
  <c r="M60" i="3"/>
  <c r="U60" i="3"/>
  <c r="F60" i="3"/>
  <c r="N60" i="3"/>
  <c r="V60" i="3"/>
  <c r="G60" i="3"/>
  <c r="O60" i="3"/>
  <c r="W60" i="3"/>
  <c r="H60" i="3"/>
  <c r="X60" i="3"/>
  <c r="AA60" i="3"/>
  <c r="L60" i="3"/>
  <c r="I60" i="3"/>
  <c r="Y60" i="3"/>
  <c r="S60" i="3"/>
  <c r="T60" i="3"/>
  <c r="Q62" i="3"/>
  <c r="Y62" i="3"/>
  <c r="C23" i="1"/>
  <c r="D55" i="3"/>
  <c r="S114" i="3"/>
  <c r="P55" i="3"/>
  <c r="R55" i="3"/>
  <c r="S55" i="3"/>
  <c r="T55" i="3"/>
  <c r="X55" i="3"/>
  <c r="C25" i="1"/>
  <c r="E25" i="1"/>
  <c r="D25" i="1"/>
  <c r="W140" i="3"/>
  <c r="AA80" i="3"/>
  <c r="AA79" i="3" s="1"/>
  <c r="Q140" i="3"/>
  <c r="T29" i="3"/>
  <c r="T46" i="3" s="1"/>
  <c r="X80" i="3"/>
  <c r="Q46" i="3"/>
  <c r="U140" i="3"/>
  <c r="U46" i="3"/>
  <c r="R62" i="3"/>
  <c r="Q80" i="3"/>
  <c r="Q79" i="3" s="1"/>
  <c r="V81" i="3"/>
  <c r="V79" i="3" s="1"/>
  <c r="R80" i="3"/>
  <c r="R79" i="3" s="1"/>
  <c r="W46" i="3"/>
  <c r="Y80" i="3"/>
  <c r="Y79" i="3" s="1"/>
  <c r="R140" i="3"/>
  <c r="Z80" i="3"/>
  <c r="Z79" i="3" s="1"/>
  <c r="P29" i="3"/>
  <c r="P80" i="3"/>
  <c r="P79" i="3" s="1"/>
  <c r="Y46" i="3"/>
  <c r="Y140" i="3"/>
  <c r="S46" i="3"/>
  <c r="S140" i="3"/>
  <c r="V140" i="3"/>
  <c r="Z62" i="3"/>
  <c r="Z140" i="3"/>
  <c r="V62" i="3"/>
  <c r="X62" i="3"/>
  <c r="X140" i="3"/>
  <c r="X46" i="3"/>
  <c r="AA140" i="3"/>
  <c r="AA62" i="3"/>
  <c r="F117" i="3"/>
  <c r="H117" i="3"/>
  <c r="AA117" i="3"/>
  <c r="I117" i="3"/>
  <c r="K117" i="3"/>
  <c r="P117" i="3"/>
  <c r="Q117" i="3"/>
  <c r="S117" i="3"/>
  <c r="Y117" i="3"/>
  <c r="X117" i="3"/>
  <c r="J114" i="3"/>
  <c r="I114" i="3"/>
  <c r="G94" i="3"/>
  <c r="O94" i="3"/>
  <c r="W94" i="3"/>
  <c r="H94" i="3"/>
  <c r="P94" i="3"/>
  <c r="Z94" i="3"/>
  <c r="K94" i="3"/>
  <c r="S94" i="3"/>
  <c r="AA94" i="3"/>
  <c r="L94" i="3"/>
  <c r="T94" i="3"/>
  <c r="D94" i="3"/>
  <c r="E94" i="3"/>
  <c r="M94" i="3"/>
  <c r="U94" i="3"/>
  <c r="I94" i="3"/>
  <c r="Y94" i="3"/>
  <c r="J94" i="3"/>
  <c r="F94" i="3"/>
  <c r="N94" i="3"/>
  <c r="V94" i="3"/>
  <c r="X94" i="3"/>
  <c r="R94" i="3"/>
  <c r="E115" i="3"/>
  <c r="G92" i="3"/>
  <c r="O92" i="3"/>
  <c r="W92" i="3"/>
  <c r="H92" i="3"/>
  <c r="X92" i="3"/>
  <c r="Z92" i="3"/>
  <c r="K92" i="3"/>
  <c r="S92" i="3"/>
  <c r="AA92" i="3"/>
  <c r="L92" i="3"/>
  <c r="T92" i="3"/>
  <c r="D92" i="3"/>
  <c r="E92" i="3"/>
  <c r="M92" i="3"/>
  <c r="U92" i="3"/>
  <c r="P92" i="3"/>
  <c r="Q92" i="3"/>
  <c r="J92" i="3"/>
  <c r="F92" i="3"/>
  <c r="N92" i="3"/>
  <c r="V92" i="3"/>
  <c r="I92" i="3"/>
  <c r="Y92" i="3"/>
  <c r="R92" i="3"/>
  <c r="V115" i="3"/>
  <c r="Z115" i="3"/>
  <c r="F115" i="3"/>
  <c r="J115" i="3"/>
  <c r="N115" i="3"/>
  <c r="K115" i="3"/>
  <c r="R115" i="3"/>
  <c r="M115" i="3"/>
  <c r="P115" i="3"/>
  <c r="G110" i="3"/>
  <c r="O110" i="3"/>
  <c r="W110" i="3"/>
  <c r="H110" i="3"/>
  <c r="P110" i="3"/>
  <c r="X110" i="3"/>
  <c r="J110" i="3"/>
  <c r="K110" i="3"/>
  <c r="S110" i="3"/>
  <c r="AA110" i="3"/>
  <c r="L110" i="3"/>
  <c r="T110" i="3"/>
  <c r="D110" i="3"/>
  <c r="E110" i="3"/>
  <c r="M110" i="3"/>
  <c r="U110" i="3"/>
  <c r="I110" i="3"/>
  <c r="Y110" i="3"/>
  <c r="R110" i="3"/>
  <c r="F110" i="3"/>
  <c r="N110" i="3"/>
  <c r="V110" i="3"/>
  <c r="Q110" i="3"/>
  <c r="Z110" i="3"/>
  <c r="U115" i="3"/>
  <c r="G111" i="3"/>
  <c r="O111" i="3"/>
  <c r="W111" i="3"/>
  <c r="H111" i="3"/>
  <c r="P111" i="3"/>
  <c r="X111" i="3"/>
  <c r="K111" i="3"/>
  <c r="S111" i="3"/>
  <c r="AA111" i="3"/>
  <c r="L111" i="3"/>
  <c r="T111" i="3"/>
  <c r="D111" i="3"/>
  <c r="E111" i="3"/>
  <c r="M111" i="3"/>
  <c r="U111" i="3"/>
  <c r="Q111" i="3"/>
  <c r="J111" i="3"/>
  <c r="Z111" i="3"/>
  <c r="F111" i="3"/>
  <c r="N111" i="3"/>
  <c r="V111" i="3"/>
  <c r="I111" i="3"/>
  <c r="Y111" i="3"/>
  <c r="R111" i="3"/>
  <c r="I115" i="3"/>
  <c r="E62" i="3"/>
  <c r="F62" i="3"/>
  <c r="D62" i="3"/>
  <c r="AA115" i="3"/>
  <c r="G115" i="3"/>
  <c r="Q115" i="3"/>
  <c r="G91" i="3"/>
  <c r="O91" i="3"/>
  <c r="W91" i="3"/>
  <c r="H91" i="3"/>
  <c r="P91" i="3"/>
  <c r="X91" i="3"/>
  <c r="I91" i="3"/>
  <c r="K91" i="3"/>
  <c r="S91" i="3"/>
  <c r="AA91" i="3"/>
  <c r="L91" i="3"/>
  <c r="T91" i="3"/>
  <c r="D91" i="3"/>
  <c r="E91" i="3"/>
  <c r="M91" i="3"/>
  <c r="U91" i="3"/>
  <c r="Q91" i="3"/>
  <c r="J91" i="3"/>
  <c r="Z91" i="3"/>
  <c r="F91" i="3"/>
  <c r="N91" i="3"/>
  <c r="V91" i="3"/>
  <c r="Y91" i="3"/>
  <c r="R91" i="3"/>
  <c r="H115" i="3"/>
  <c r="S115" i="3"/>
  <c r="L115" i="3"/>
  <c r="O115" i="3"/>
  <c r="Y115" i="3"/>
  <c r="K93" i="3"/>
  <c r="S93" i="3"/>
  <c r="AA93" i="3"/>
  <c r="L93" i="3"/>
  <c r="T93" i="3"/>
  <c r="D93" i="3"/>
  <c r="N93" i="3"/>
  <c r="G93" i="3"/>
  <c r="E93" i="3"/>
  <c r="M93" i="3"/>
  <c r="U93" i="3"/>
  <c r="W93" i="3"/>
  <c r="H93" i="3"/>
  <c r="P93" i="3"/>
  <c r="X93" i="3"/>
  <c r="I93" i="3"/>
  <c r="Y93" i="3"/>
  <c r="J93" i="3"/>
  <c r="R93" i="3"/>
  <c r="Z93" i="3"/>
  <c r="F93" i="3"/>
  <c r="O93" i="3"/>
  <c r="Q93" i="3"/>
  <c r="V93" i="3"/>
  <c r="E116" i="3"/>
  <c r="M116" i="3"/>
  <c r="U116" i="3"/>
  <c r="F116" i="3"/>
  <c r="N116" i="3"/>
  <c r="V116" i="3"/>
  <c r="I116" i="3"/>
  <c r="G116" i="3"/>
  <c r="O116" i="3"/>
  <c r="W116" i="3"/>
  <c r="W113" i="3" s="1"/>
  <c r="D116" i="3"/>
  <c r="D113" i="3" s="1"/>
  <c r="H116" i="3"/>
  <c r="P116" i="3"/>
  <c r="X116" i="3"/>
  <c r="Q116" i="3"/>
  <c r="J116" i="3"/>
  <c r="R116" i="3"/>
  <c r="Z116" i="3"/>
  <c r="L116" i="3"/>
  <c r="T116" i="3"/>
  <c r="T113" i="3" s="1"/>
  <c r="Y116" i="3"/>
  <c r="K116" i="3"/>
  <c r="S116" i="3"/>
  <c r="AA116" i="3"/>
  <c r="K29" i="3"/>
  <c r="K46" i="3" s="1"/>
  <c r="J29" i="3"/>
  <c r="N29" i="3"/>
  <c r="K80" i="3"/>
  <c r="K79" i="3" s="1"/>
  <c r="H29" i="3"/>
  <c r="M29" i="3"/>
  <c r="N80" i="3"/>
  <c r="N79" i="3" s="1"/>
  <c r="I29" i="3"/>
  <c r="O29" i="3"/>
  <c r="J80" i="3"/>
  <c r="J79" i="3" s="1"/>
  <c r="L29" i="3"/>
  <c r="L80" i="3"/>
  <c r="L79" i="3" s="1"/>
  <c r="O80" i="3"/>
  <c r="O79" i="3" s="1"/>
  <c r="C72" i="1"/>
  <c r="C74" i="1" s="1"/>
  <c r="C75" i="1" s="1"/>
  <c r="K52" i="3"/>
  <c r="L52" i="3"/>
  <c r="F52" i="3"/>
  <c r="O52" i="3"/>
  <c r="M52" i="3"/>
  <c r="N52" i="3"/>
  <c r="G52" i="3"/>
  <c r="I52" i="3"/>
  <c r="J52" i="3"/>
  <c r="H52" i="3"/>
  <c r="J51" i="3"/>
  <c r="O51" i="3"/>
  <c r="K51" i="3"/>
  <c r="G51" i="3"/>
  <c r="L51" i="3"/>
  <c r="M51" i="3"/>
  <c r="F51" i="3"/>
  <c r="H51" i="3"/>
  <c r="I51" i="3"/>
  <c r="N51" i="3"/>
  <c r="D23" i="1"/>
  <c r="D72" i="1"/>
  <c r="D74" i="1" s="1"/>
  <c r="D75" i="1" s="1"/>
  <c r="E63" i="1"/>
  <c r="I53" i="3"/>
  <c r="J53" i="3"/>
  <c r="N53" i="3"/>
  <c r="K53" i="3"/>
  <c r="L53" i="3"/>
  <c r="G53" i="3"/>
  <c r="O53" i="3"/>
  <c r="H53" i="3"/>
  <c r="F53" i="3"/>
  <c r="M53" i="3"/>
  <c r="F63" i="1"/>
  <c r="K54" i="3"/>
  <c r="L54" i="3"/>
  <c r="G54" i="3"/>
  <c r="O54" i="3"/>
  <c r="M54" i="3"/>
  <c r="N54" i="3"/>
  <c r="F54" i="3"/>
  <c r="I54" i="3"/>
  <c r="J54" i="3"/>
  <c r="H54" i="3"/>
  <c r="G83" i="3"/>
  <c r="G82" i="3"/>
  <c r="G81" i="3"/>
  <c r="G80" i="3"/>
  <c r="E11" i="1"/>
  <c r="E23" i="1"/>
  <c r="F23" i="1"/>
  <c r="D14" i="1"/>
  <c r="D11" i="1" s="1"/>
  <c r="D5" i="1" s="1"/>
  <c r="C63" i="1"/>
  <c r="C14" i="1"/>
  <c r="C11" i="1" s="1"/>
  <c r="E50" i="3"/>
  <c r="S100" i="3"/>
  <c r="W100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U79" i="3"/>
  <c r="T79" i="3"/>
  <c r="S79" i="3"/>
  <c r="I79" i="3"/>
  <c r="H79" i="3"/>
  <c r="X79" i="3"/>
  <c r="O17" i="3"/>
  <c r="N17" i="3"/>
  <c r="M17" i="3"/>
  <c r="L17" i="3"/>
  <c r="K17" i="3"/>
  <c r="J17" i="3"/>
  <c r="I17" i="3"/>
  <c r="H17" i="3"/>
  <c r="G17" i="3"/>
  <c r="F17" i="3"/>
  <c r="E17" i="3"/>
  <c r="D17" i="3"/>
  <c r="E1" i="3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D76" i="1"/>
  <c r="C77" i="1"/>
  <c r="D42" i="1"/>
  <c r="C42" i="1"/>
  <c r="U56" i="3" l="1"/>
  <c r="U61" i="3" s="1"/>
  <c r="U101" i="3" s="1"/>
  <c r="P56" i="3"/>
  <c r="P61" i="3" s="1"/>
  <c r="P101" i="3" s="1"/>
  <c r="X56" i="3"/>
  <c r="X61" i="3" s="1"/>
  <c r="X101" i="3" s="1"/>
  <c r="F56" i="3"/>
  <c r="F61" i="3" s="1"/>
  <c r="F101" i="3" s="1"/>
  <c r="J56" i="3"/>
  <c r="J61" i="3" s="1"/>
  <c r="J101" i="3" s="1"/>
  <c r="AA63" i="3"/>
  <c r="AA136" i="3" s="1"/>
  <c r="D56" i="3"/>
  <c r="D61" i="3" s="1"/>
  <c r="D101" i="3" s="1"/>
  <c r="S63" i="3"/>
  <c r="S136" i="3" s="1"/>
  <c r="U63" i="3"/>
  <c r="U136" i="3" s="1"/>
  <c r="E52" i="1"/>
  <c r="S56" i="3"/>
  <c r="S61" i="3" s="1"/>
  <c r="S101" i="3" s="1"/>
  <c r="H56" i="3"/>
  <c r="H61" i="3" s="1"/>
  <c r="H101" i="3" s="1"/>
  <c r="M56" i="3"/>
  <c r="M61" i="3" s="1"/>
  <c r="M101" i="3" s="1"/>
  <c r="E5" i="1"/>
  <c r="Y63" i="3"/>
  <c r="Y136" i="3" s="1"/>
  <c r="Y56" i="3"/>
  <c r="Y61" i="3" s="1"/>
  <c r="Y101" i="3" s="1"/>
  <c r="W56" i="3"/>
  <c r="W61" i="3" s="1"/>
  <c r="W101" i="3" s="1"/>
  <c r="E56" i="3"/>
  <c r="E61" i="3" s="1"/>
  <c r="E101" i="3" s="1"/>
  <c r="W63" i="3"/>
  <c r="W136" i="3" s="1"/>
  <c r="Q63" i="3"/>
  <c r="Q136" i="3" s="1"/>
  <c r="Q56" i="3"/>
  <c r="Q61" i="3" s="1"/>
  <c r="Q101" i="3" s="1"/>
  <c r="L56" i="3"/>
  <c r="L61" i="3" s="1"/>
  <c r="L101" i="3" s="1"/>
  <c r="O56" i="3"/>
  <c r="O61" i="3" s="1"/>
  <c r="O101" i="3" s="1"/>
  <c r="C5" i="1"/>
  <c r="X63" i="3"/>
  <c r="X136" i="3" s="1"/>
  <c r="I56" i="3"/>
  <c r="I61" i="3" s="1"/>
  <c r="I101" i="3" s="1"/>
  <c r="G56" i="3"/>
  <c r="G61" i="3" s="1"/>
  <c r="G101" i="3" s="1"/>
  <c r="K56" i="3"/>
  <c r="K61" i="3" s="1"/>
  <c r="K101" i="3" s="1"/>
  <c r="Z63" i="3"/>
  <c r="Z136" i="3" s="1"/>
  <c r="V63" i="3"/>
  <c r="V136" i="3" s="1"/>
  <c r="T56" i="3"/>
  <c r="T61" i="3" s="1"/>
  <c r="T101" i="3" s="1"/>
  <c r="V56" i="3"/>
  <c r="V61" i="3" s="1"/>
  <c r="V101" i="3" s="1"/>
  <c r="Z56" i="3"/>
  <c r="Z61" i="3" s="1"/>
  <c r="Z101" i="3" s="1"/>
  <c r="R63" i="3"/>
  <c r="R136" i="3" s="1"/>
  <c r="AA56" i="3"/>
  <c r="AA61" i="3" s="1"/>
  <c r="AA101" i="3" s="1"/>
  <c r="N56" i="3"/>
  <c r="N61" i="3" s="1"/>
  <c r="N101" i="3" s="1"/>
  <c r="R56" i="3"/>
  <c r="R61" i="3" s="1"/>
  <c r="R101" i="3" s="1"/>
  <c r="E55" i="3"/>
  <c r="E100" i="3" s="1"/>
  <c r="T62" i="3"/>
  <c r="T63" i="3" s="1"/>
  <c r="T136" i="3" s="1"/>
  <c r="T140" i="3"/>
  <c r="P62" i="3"/>
  <c r="P140" i="3"/>
  <c r="P46" i="3"/>
  <c r="I113" i="3"/>
  <c r="Z113" i="3"/>
  <c r="U113" i="3"/>
  <c r="L113" i="3"/>
  <c r="O113" i="3"/>
  <c r="AA113" i="3"/>
  <c r="J113" i="3"/>
  <c r="X113" i="3"/>
  <c r="R113" i="3"/>
  <c r="P113" i="3"/>
  <c r="V113" i="3"/>
  <c r="M113" i="3"/>
  <c r="E113" i="3"/>
  <c r="S113" i="3"/>
  <c r="C52" i="1"/>
  <c r="G113" i="3"/>
  <c r="Q113" i="3"/>
  <c r="H108" i="3"/>
  <c r="P108" i="3"/>
  <c r="X108" i="3"/>
  <c r="I108" i="3"/>
  <c r="Q108" i="3"/>
  <c r="Y108" i="3"/>
  <c r="Z108" i="3"/>
  <c r="AA108" i="3"/>
  <c r="L108" i="3"/>
  <c r="T108" i="3"/>
  <c r="D108" i="3"/>
  <c r="E108" i="3"/>
  <c r="M108" i="3"/>
  <c r="U108" i="3"/>
  <c r="F108" i="3"/>
  <c r="N108" i="3"/>
  <c r="V108" i="3"/>
  <c r="J108" i="3"/>
  <c r="K108" i="3"/>
  <c r="G108" i="3"/>
  <c r="O108" i="3"/>
  <c r="W108" i="3"/>
  <c r="R108" i="3"/>
  <c r="S108" i="3"/>
  <c r="Y113" i="3"/>
  <c r="G109" i="3"/>
  <c r="O109" i="3"/>
  <c r="W109" i="3"/>
  <c r="H109" i="3"/>
  <c r="P109" i="3"/>
  <c r="X109" i="3"/>
  <c r="R109" i="3"/>
  <c r="K109" i="3"/>
  <c r="S109" i="3"/>
  <c r="AA109" i="3"/>
  <c r="L109" i="3"/>
  <c r="T109" i="3"/>
  <c r="D109" i="3"/>
  <c r="E109" i="3"/>
  <c r="M109" i="3"/>
  <c r="U109" i="3"/>
  <c r="Q109" i="3"/>
  <c r="J109" i="3"/>
  <c r="F109" i="3"/>
  <c r="N109" i="3"/>
  <c r="V109" i="3"/>
  <c r="I109" i="3"/>
  <c r="Y109" i="3"/>
  <c r="Z109" i="3"/>
  <c r="H113" i="3"/>
  <c r="N113" i="3"/>
  <c r="D90" i="3"/>
  <c r="K113" i="3"/>
  <c r="F113" i="3"/>
  <c r="N141" i="3"/>
  <c r="N137" i="3"/>
  <c r="O137" i="3"/>
  <c r="O141" i="3"/>
  <c r="Q137" i="3"/>
  <c r="Q141" i="3"/>
  <c r="P137" i="3"/>
  <c r="P141" i="3"/>
  <c r="M62" i="3"/>
  <c r="M140" i="3"/>
  <c r="Y141" i="3"/>
  <c r="Y137" i="3"/>
  <c r="K137" i="3"/>
  <c r="K141" i="3"/>
  <c r="AA137" i="3"/>
  <c r="AA141" i="3"/>
  <c r="T137" i="3"/>
  <c r="T141" i="3"/>
  <c r="L140" i="3"/>
  <c r="L62" i="3"/>
  <c r="N62" i="3"/>
  <c r="N140" i="3"/>
  <c r="U137" i="3"/>
  <c r="U141" i="3"/>
  <c r="J141" i="3"/>
  <c r="J137" i="3"/>
  <c r="J62" i="3"/>
  <c r="J140" i="3"/>
  <c r="R141" i="3"/>
  <c r="R137" i="3"/>
  <c r="H41" i="3"/>
  <c r="H40" i="3" s="1"/>
  <c r="H39" i="3" s="1"/>
  <c r="I41" i="3" s="1"/>
  <c r="I40" i="3" s="1"/>
  <c r="I39" i="3" s="1"/>
  <c r="S141" i="3"/>
  <c r="S137" i="3"/>
  <c r="L137" i="3"/>
  <c r="L141" i="3"/>
  <c r="H137" i="3"/>
  <c r="H141" i="3"/>
  <c r="I137" i="3"/>
  <c r="I141" i="3"/>
  <c r="Z141" i="3"/>
  <c r="Z137" i="3"/>
  <c r="O46" i="3"/>
  <c r="O140" i="3"/>
  <c r="O62" i="3"/>
  <c r="X137" i="3"/>
  <c r="X141" i="3"/>
  <c r="H140" i="3"/>
  <c r="H62" i="3"/>
  <c r="V141" i="3"/>
  <c r="V137" i="3"/>
  <c r="I62" i="3"/>
  <c r="I140" i="3"/>
  <c r="K140" i="3"/>
  <c r="K62" i="3"/>
  <c r="H37" i="3"/>
  <c r="H36" i="3" s="1"/>
  <c r="J156" i="3"/>
  <c r="I156" i="3"/>
  <c r="Z156" i="3"/>
  <c r="Y156" i="3"/>
  <c r="M46" i="3"/>
  <c r="H46" i="3"/>
  <c r="L46" i="3"/>
  <c r="N46" i="3"/>
  <c r="J46" i="3"/>
  <c r="I46" i="3"/>
  <c r="E79" i="3"/>
  <c r="G79" i="3"/>
  <c r="M79" i="3"/>
  <c r="M156" i="3" s="1"/>
  <c r="F79" i="3"/>
  <c r="W79" i="3"/>
  <c r="W156" i="3" s="1"/>
  <c r="G29" i="3"/>
  <c r="F63" i="3"/>
  <c r="F136" i="3" s="1"/>
  <c r="E63" i="3"/>
  <c r="E136" i="3" s="1"/>
  <c r="D63" i="3"/>
  <c r="D136" i="3" s="1"/>
  <c r="K50" i="3"/>
  <c r="F62" i="1"/>
  <c r="N50" i="3"/>
  <c r="L50" i="3"/>
  <c r="G50" i="3"/>
  <c r="O50" i="3"/>
  <c r="I50" i="3"/>
  <c r="H50" i="3"/>
  <c r="F53" i="1"/>
  <c r="J50" i="3"/>
  <c r="F50" i="3"/>
  <c r="M50" i="3"/>
  <c r="H45" i="3"/>
  <c r="H44" i="3" s="1"/>
  <c r="H43" i="3" s="1"/>
  <c r="H134" i="3" s="1"/>
  <c r="H32" i="3"/>
  <c r="H31" i="3" s="1"/>
  <c r="E91" i="1"/>
  <c r="E92" i="1" s="1"/>
  <c r="E53" i="1"/>
  <c r="E62" i="1"/>
  <c r="P100" i="3"/>
  <c r="Z100" i="3"/>
  <c r="Y100" i="3"/>
  <c r="T100" i="3"/>
  <c r="V100" i="3"/>
  <c r="X100" i="3"/>
  <c r="U100" i="3"/>
  <c r="D100" i="3"/>
  <c r="V156" i="3"/>
  <c r="Q100" i="3"/>
  <c r="AA100" i="3"/>
  <c r="P156" i="3"/>
  <c r="R100" i="3"/>
  <c r="H90" i="3"/>
  <c r="X156" i="3"/>
  <c r="C76" i="1"/>
  <c r="D156" i="3"/>
  <c r="L156" i="3"/>
  <c r="T156" i="3"/>
  <c r="T90" i="3"/>
  <c r="D52" i="1"/>
  <c r="D91" i="1" s="1"/>
  <c r="D92" i="1" s="1"/>
  <c r="U156" i="3"/>
  <c r="N156" i="3"/>
  <c r="H156" i="3"/>
  <c r="O156" i="3"/>
  <c r="Q156" i="3"/>
  <c r="K156" i="3"/>
  <c r="S156" i="3"/>
  <c r="AA156" i="3"/>
  <c r="R156" i="3"/>
  <c r="H35" i="3" l="1"/>
  <c r="I37" i="3" s="1"/>
  <c r="I36" i="3" s="1"/>
  <c r="I35" i="3" s="1"/>
  <c r="J37" i="3" s="1"/>
  <c r="J36" i="3" s="1"/>
  <c r="J35" i="3" s="1"/>
  <c r="G55" i="3"/>
  <c r="G100" i="3" s="1"/>
  <c r="G99" i="3" s="1"/>
  <c r="F55" i="3"/>
  <c r="F100" i="3" s="1"/>
  <c r="F99" i="3" s="1"/>
  <c r="J55" i="3"/>
  <c r="J100" i="3" s="1"/>
  <c r="J99" i="3" s="1"/>
  <c r="K55" i="3"/>
  <c r="K100" i="3" s="1"/>
  <c r="K99" i="3" s="1"/>
  <c r="H55" i="3"/>
  <c r="H100" i="3" s="1"/>
  <c r="H99" i="3" s="1"/>
  <c r="I55" i="3"/>
  <c r="I100" i="3" s="1"/>
  <c r="I99" i="3" s="1"/>
  <c r="H63" i="3"/>
  <c r="H136" i="3" s="1"/>
  <c r="K63" i="3"/>
  <c r="K136" i="3" s="1"/>
  <c r="L63" i="3"/>
  <c r="L136" i="3" s="1"/>
  <c r="I63" i="3"/>
  <c r="I136" i="3" s="1"/>
  <c r="J63" i="3"/>
  <c r="J136" i="3" s="1"/>
  <c r="P63" i="3"/>
  <c r="P136" i="3" s="1"/>
  <c r="O55" i="3"/>
  <c r="O100" i="3" s="1"/>
  <c r="O99" i="3" s="1"/>
  <c r="N55" i="3"/>
  <c r="N100" i="3" s="1"/>
  <c r="N99" i="3" s="1"/>
  <c r="O63" i="3"/>
  <c r="O136" i="3" s="1"/>
  <c r="M55" i="3"/>
  <c r="M100" i="3" s="1"/>
  <c r="M99" i="3" s="1"/>
  <c r="N63" i="3"/>
  <c r="N136" i="3" s="1"/>
  <c r="L55" i="3"/>
  <c r="L100" i="3" s="1"/>
  <c r="L99" i="3" s="1"/>
  <c r="M63" i="3"/>
  <c r="M136" i="3" s="1"/>
  <c r="O107" i="3"/>
  <c r="Y107" i="3"/>
  <c r="V107" i="3"/>
  <c r="L107" i="3"/>
  <c r="H107" i="3"/>
  <c r="W107" i="3"/>
  <c r="J107" i="3"/>
  <c r="S107" i="3"/>
  <c r="AA107" i="3"/>
  <c r="N107" i="3"/>
  <c r="F107" i="3"/>
  <c r="T107" i="3"/>
  <c r="P107" i="3"/>
  <c r="R107" i="3"/>
  <c r="M107" i="3"/>
  <c r="G107" i="3"/>
  <c r="E107" i="3"/>
  <c r="I107" i="3"/>
  <c r="O139" i="3"/>
  <c r="Z107" i="3"/>
  <c r="U107" i="3"/>
  <c r="Q107" i="3"/>
  <c r="K107" i="3"/>
  <c r="D107" i="3"/>
  <c r="D99" i="3" s="1"/>
  <c r="D89" i="3" s="1"/>
  <c r="X107" i="3"/>
  <c r="I133" i="3"/>
  <c r="H133" i="3"/>
  <c r="D133" i="3"/>
  <c r="E133" i="3"/>
  <c r="F133" i="3"/>
  <c r="F85" i="1"/>
  <c r="F88" i="1" s="1"/>
  <c r="F89" i="1" s="1"/>
  <c r="D134" i="3"/>
  <c r="E134" i="3"/>
  <c r="F134" i="3"/>
  <c r="G133" i="3"/>
  <c r="G134" i="3"/>
  <c r="E137" i="3"/>
  <c r="E141" i="3"/>
  <c r="E139" i="3" s="1"/>
  <c r="G140" i="3"/>
  <c r="W137" i="3"/>
  <c r="W141" i="3"/>
  <c r="W139" i="3" s="1"/>
  <c r="F137" i="3"/>
  <c r="F141" i="3"/>
  <c r="F139" i="3" s="1"/>
  <c r="M137" i="3"/>
  <c r="M141" i="3"/>
  <c r="M139" i="3" s="1"/>
  <c r="G141" i="3"/>
  <c r="E156" i="3"/>
  <c r="F156" i="3"/>
  <c r="G46" i="3"/>
  <c r="V139" i="3"/>
  <c r="G156" i="3"/>
  <c r="I45" i="3"/>
  <c r="I44" i="3" s="1"/>
  <c r="I43" i="3" s="1"/>
  <c r="I134" i="3" s="1"/>
  <c r="J41" i="3"/>
  <c r="J40" i="3" s="1"/>
  <c r="J39" i="3" s="1"/>
  <c r="J133" i="3" s="1"/>
  <c r="I32" i="3"/>
  <c r="I31" i="3" s="1"/>
  <c r="E85" i="1"/>
  <c r="V90" i="3"/>
  <c r="P139" i="3"/>
  <c r="F90" i="3"/>
  <c r="L139" i="3"/>
  <c r="C91" i="1"/>
  <c r="C92" i="1" s="1"/>
  <c r="N139" i="3"/>
  <c r="D139" i="3"/>
  <c r="X99" i="3"/>
  <c r="T99" i="3"/>
  <c r="E99" i="3"/>
  <c r="W99" i="3"/>
  <c r="S99" i="3"/>
  <c r="Y139" i="3"/>
  <c r="AA139" i="3"/>
  <c r="T139" i="3"/>
  <c r="P99" i="3"/>
  <c r="Q139" i="3"/>
  <c r="K139" i="3"/>
  <c r="S139" i="3"/>
  <c r="Z139" i="3"/>
  <c r="I139" i="3"/>
  <c r="R139" i="3"/>
  <c r="H139" i="3"/>
  <c r="J139" i="3"/>
  <c r="U139" i="3"/>
  <c r="R99" i="3"/>
  <c r="X139" i="3"/>
  <c r="Z99" i="3"/>
  <c r="I90" i="3"/>
  <c r="G90" i="3"/>
  <c r="U90" i="3"/>
  <c r="U99" i="3"/>
  <c r="V99" i="3"/>
  <c r="Z90" i="3"/>
  <c r="Y99" i="3"/>
  <c r="N90" i="3"/>
  <c r="K90" i="3"/>
  <c r="X90" i="3"/>
  <c r="S90" i="3"/>
  <c r="E90" i="3"/>
  <c r="AA90" i="3"/>
  <c r="AA99" i="3"/>
  <c r="O90" i="3"/>
  <c r="D53" i="1"/>
  <c r="P90" i="3"/>
  <c r="Y90" i="3"/>
  <c r="C53" i="1"/>
  <c r="Q99" i="3"/>
  <c r="Q90" i="3"/>
  <c r="M90" i="3"/>
  <c r="J90" i="3"/>
  <c r="L90" i="3"/>
  <c r="W90" i="3"/>
  <c r="R90" i="3"/>
  <c r="G63" i="3" l="1"/>
  <c r="G136" i="3" s="1"/>
  <c r="T89" i="3"/>
  <c r="T121" i="3" s="1"/>
  <c r="T122" i="3" s="1"/>
  <c r="W89" i="3"/>
  <c r="W121" i="3" s="1"/>
  <c r="N89" i="3"/>
  <c r="N121" i="3" s="1"/>
  <c r="S89" i="3"/>
  <c r="S121" i="3" s="1"/>
  <c r="O89" i="3"/>
  <c r="O121" i="3" s="1"/>
  <c r="O122" i="3" s="1"/>
  <c r="R89" i="3"/>
  <c r="R121" i="3" s="1"/>
  <c r="Q89" i="3"/>
  <c r="Q121" i="3" s="1"/>
  <c r="M89" i="3"/>
  <c r="M121" i="3" s="1"/>
  <c r="M122" i="3" s="1"/>
  <c r="K89" i="3"/>
  <c r="K121" i="3" s="1"/>
  <c r="J89" i="3"/>
  <c r="J121" i="3" s="1"/>
  <c r="I89" i="3"/>
  <c r="I121" i="3" s="1"/>
  <c r="I122" i="3" s="1"/>
  <c r="G89" i="3"/>
  <c r="G121" i="3" s="1"/>
  <c r="G122" i="3" s="1"/>
  <c r="E89" i="3"/>
  <c r="E121" i="3" s="1"/>
  <c r="V89" i="3"/>
  <c r="V121" i="3" s="1"/>
  <c r="V122" i="3" s="1"/>
  <c r="H89" i="3"/>
  <c r="H121" i="3" s="1"/>
  <c r="H122" i="3" s="1"/>
  <c r="Z89" i="3"/>
  <c r="Z121" i="3" s="1"/>
  <c r="Z122" i="3" s="1"/>
  <c r="F89" i="3"/>
  <c r="F121" i="3" s="1"/>
  <c r="Y89" i="3"/>
  <c r="Y121" i="3" s="1"/>
  <c r="AA89" i="3"/>
  <c r="AA121" i="3" s="1"/>
  <c r="AA122" i="3" s="1"/>
  <c r="L89" i="3"/>
  <c r="L121" i="3" s="1"/>
  <c r="L122" i="3" s="1"/>
  <c r="P89" i="3"/>
  <c r="P121" i="3" s="1"/>
  <c r="P122" i="3" s="1"/>
  <c r="X89" i="3"/>
  <c r="X121" i="3" s="1"/>
  <c r="X122" i="3" s="1"/>
  <c r="U89" i="3"/>
  <c r="U121" i="3" s="1"/>
  <c r="U122" i="3" s="1"/>
  <c r="G139" i="3"/>
  <c r="F86" i="1"/>
  <c r="J33" i="3"/>
  <c r="J32" i="3" s="1"/>
  <c r="J31" i="3" s="1"/>
  <c r="K37" i="3"/>
  <c r="K36" i="3" s="1"/>
  <c r="K35" i="3" s="1"/>
  <c r="K41" i="3"/>
  <c r="K40" i="3" s="1"/>
  <c r="K39" i="3" s="1"/>
  <c r="K133" i="3" s="1"/>
  <c r="J45" i="3"/>
  <c r="J44" i="3" s="1"/>
  <c r="J43" i="3" s="1"/>
  <c r="E86" i="1"/>
  <c r="E88" i="1"/>
  <c r="E89" i="1" s="1"/>
  <c r="C62" i="1"/>
  <c r="D62" i="1"/>
  <c r="D121" i="3"/>
  <c r="D85" i="1" l="1"/>
  <c r="D88" i="1" s="1"/>
  <c r="D89" i="1" s="1"/>
  <c r="D132" i="3"/>
  <c r="E132" i="3"/>
  <c r="F132" i="3"/>
  <c r="G132" i="3"/>
  <c r="H132" i="3"/>
  <c r="I132" i="3"/>
  <c r="J132" i="3"/>
  <c r="C85" i="1"/>
  <c r="C88" i="1" s="1"/>
  <c r="C89" i="1" s="1"/>
  <c r="D131" i="3"/>
  <c r="D130" i="3" s="1"/>
  <c r="D129" i="3" s="1"/>
  <c r="D128" i="3" s="1"/>
  <c r="D124" i="3" s="1"/>
  <c r="D153" i="3" s="1"/>
  <c r="D157" i="3" s="1"/>
  <c r="D171" i="3" s="1"/>
  <c r="D172" i="3" s="1"/>
  <c r="E131" i="3"/>
  <c r="F131" i="3"/>
  <c r="H131" i="3"/>
  <c r="I131" i="3"/>
  <c r="K33" i="3"/>
  <c r="K32" i="3" s="1"/>
  <c r="K31" i="3" s="1"/>
  <c r="J131" i="3"/>
  <c r="K45" i="3"/>
  <c r="K44" i="3" s="1"/>
  <c r="K43" i="3" s="1"/>
  <c r="J134" i="3"/>
  <c r="L37" i="3"/>
  <c r="L36" i="3" s="1"/>
  <c r="L35" i="3" s="1"/>
  <c r="K132" i="3"/>
  <c r="L41" i="3"/>
  <c r="L40" i="3" s="1"/>
  <c r="L39" i="3" s="1"/>
  <c r="L133" i="3" s="1"/>
  <c r="J122" i="3"/>
  <c r="Y122" i="3"/>
  <c r="Q122" i="3"/>
  <c r="S122" i="3"/>
  <c r="W122" i="3"/>
  <c r="R122" i="3"/>
  <c r="N122" i="3"/>
  <c r="K122" i="3"/>
  <c r="I130" i="3" l="1"/>
  <c r="I129" i="3" s="1"/>
  <c r="I128" i="3" s="1"/>
  <c r="I124" i="3" s="1"/>
  <c r="I153" i="3" s="1"/>
  <c r="I157" i="3" s="1"/>
  <c r="I171" i="3" s="1"/>
  <c r="F130" i="3"/>
  <c r="F129" i="3" s="1"/>
  <c r="F128" i="3" s="1"/>
  <c r="F124" i="3" s="1"/>
  <c r="F153" i="3" s="1"/>
  <c r="F157" i="3" s="1"/>
  <c r="F171" i="3" s="1"/>
  <c r="E130" i="3"/>
  <c r="E129" i="3" s="1"/>
  <c r="E128" i="3" s="1"/>
  <c r="E124" i="3" s="1"/>
  <c r="E153" i="3" s="1"/>
  <c r="E157" i="3" s="1"/>
  <c r="E171" i="3" s="1"/>
  <c r="E172" i="3" s="1"/>
  <c r="D86" i="1"/>
  <c r="C86" i="1"/>
  <c r="H130" i="3"/>
  <c r="H129" i="3" s="1"/>
  <c r="H128" i="3" s="1"/>
  <c r="H124" i="3" s="1"/>
  <c r="H153" i="3" s="1"/>
  <c r="H157" i="3" s="1"/>
  <c r="G130" i="3"/>
  <c r="G129" i="3" s="1"/>
  <c r="G128" i="3" s="1"/>
  <c r="G124" i="3" s="1"/>
  <c r="G153" i="3" s="1"/>
  <c r="G157" i="3" s="1"/>
  <c r="G159" i="3" s="1"/>
  <c r="L45" i="3"/>
  <c r="L44" i="3" s="1"/>
  <c r="L43" i="3" s="1"/>
  <c r="K134" i="3"/>
  <c r="J130" i="3"/>
  <c r="J129" i="3" s="1"/>
  <c r="J128" i="3" s="1"/>
  <c r="J124" i="3" s="1"/>
  <c r="J153" i="3" s="1"/>
  <c r="J154" i="3" s="1"/>
  <c r="K131" i="3"/>
  <c r="L33" i="3"/>
  <c r="L32" i="3" s="1"/>
  <c r="L31" i="3" s="1"/>
  <c r="M37" i="3"/>
  <c r="M36" i="3" s="1"/>
  <c r="M35" i="3" s="1"/>
  <c r="L132" i="3"/>
  <c r="M41" i="3"/>
  <c r="M40" i="3" s="1"/>
  <c r="M39" i="3" s="1"/>
  <c r="M133" i="3" s="1"/>
  <c r="I158" i="3" l="1"/>
  <c r="I154" i="3"/>
  <c r="F172" i="3"/>
  <c r="H154" i="3"/>
  <c r="H158" i="3"/>
  <c r="H171" i="3"/>
  <c r="K130" i="3"/>
  <c r="K129" i="3" s="1"/>
  <c r="K128" i="3" s="1"/>
  <c r="K124" i="3" s="1"/>
  <c r="K153" i="3" s="1"/>
  <c r="K157" i="3" s="1"/>
  <c r="K171" i="3" s="1"/>
  <c r="G154" i="3"/>
  <c r="H159" i="3"/>
  <c r="I159" i="3" s="1"/>
  <c r="L131" i="3"/>
  <c r="M33" i="3"/>
  <c r="M32" i="3" s="1"/>
  <c r="M31" i="3" s="1"/>
  <c r="M45" i="3"/>
  <c r="M44" i="3" s="1"/>
  <c r="M43" i="3" s="1"/>
  <c r="L134" i="3"/>
  <c r="J157" i="3"/>
  <c r="J171" i="3" s="1"/>
  <c r="N37" i="3"/>
  <c r="N36" i="3" s="1"/>
  <c r="N35" i="3" s="1"/>
  <c r="M132" i="3"/>
  <c r="G158" i="3"/>
  <c r="N41" i="3"/>
  <c r="N40" i="3" s="1"/>
  <c r="N39" i="3" s="1"/>
  <c r="N133" i="3" s="1"/>
  <c r="G171" i="3"/>
  <c r="G172" i="3" l="1"/>
  <c r="H172" i="3" s="1"/>
  <c r="I172" i="3" s="1"/>
  <c r="J172" i="3" s="1"/>
  <c r="K172" i="3" s="1"/>
  <c r="K154" i="3"/>
  <c r="K158" i="3"/>
  <c r="N45" i="3"/>
  <c r="N44" i="3" s="1"/>
  <c r="N43" i="3" s="1"/>
  <c r="M134" i="3"/>
  <c r="J159" i="3"/>
  <c r="K159" i="3" s="1"/>
  <c r="N33" i="3"/>
  <c r="N32" i="3" s="1"/>
  <c r="N31" i="3" s="1"/>
  <c r="M131" i="3"/>
  <c r="L130" i="3"/>
  <c r="L129" i="3" s="1"/>
  <c r="L128" i="3" s="1"/>
  <c r="L124" i="3" s="1"/>
  <c r="L153" i="3" s="1"/>
  <c r="J158" i="3"/>
  <c r="O37" i="3"/>
  <c r="O36" i="3" s="1"/>
  <c r="O35" i="3" s="1"/>
  <c r="N132" i="3"/>
  <c r="O41" i="3"/>
  <c r="O40" i="3" s="1"/>
  <c r="O39" i="3" s="1"/>
  <c r="O132" i="3" l="1"/>
  <c r="P37" i="3"/>
  <c r="P36" i="3" s="1"/>
  <c r="P35" i="3" s="1"/>
  <c r="O133" i="3"/>
  <c r="P41" i="3"/>
  <c r="P40" i="3" s="1"/>
  <c r="P39" i="3" s="1"/>
  <c r="M130" i="3"/>
  <c r="M129" i="3" s="1"/>
  <c r="M128" i="3" s="1"/>
  <c r="M124" i="3" s="1"/>
  <c r="M153" i="3" s="1"/>
  <c r="M157" i="3" s="1"/>
  <c r="M158" i="3" s="1"/>
  <c r="O33" i="3"/>
  <c r="O32" i="3" s="1"/>
  <c r="O31" i="3" s="1"/>
  <c r="N131" i="3"/>
  <c r="L157" i="3"/>
  <c r="L154" i="3"/>
  <c r="O45" i="3"/>
  <c r="O44" i="3" s="1"/>
  <c r="O43" i="3" s="1"/>
  <c r="N134" i="3"/>
  <c r="O134" i="3" l="1"/>
  <c r="P45" i="3"/>
  <c r="P44" i="3" s="1"/>
  <c r="P43" i="3" s="1"/>
  <c r="Q37" i="3"/>
  <c r="Q36" i="3" s="1"/>
  <c r="Q35" i="3" s="1"/>
  <c r="P132" i="3"/>
  <c r="Q41" i="3"/>
  <c r="Q40" i="3" s="1"/>
  <c r="Q39" i="3" s="1"/>
  <c r="P133" i="3"/>
  <c r="O131" i="3"/>
  <c r="P33" i="3"/>
  <c r="P32" i="3" s="1"/>
  <c r="P31" i="3" s="1"/>
  <c r="M154" i="3"/>
  <c r="N130" i="3"/>
  <c r="N129" i="3" s="1"/>
  <c r="N128" i="3" s="1"/>
  <c r="N124" i="3" s="1"/>
  <c r="N153" i="3" s="1"/>
  <c r="N157" i="3" s="1"/>
  <c r="N158" i="3" s="1"/>
  <c r="M171" i="3"/>
  <c r="L171" i="3"/>
  <c r="L172" i="3" s="1"/>
  <c r="L158" i="3"/>
  <c r="L159" i="3"/>
  <c r="M159" i="3" s="1"/>
  <c r="O130" i="3" l="1"/>
  <c r="O129" i="3" s="1"/>
  <c r="O128" i="3" s="1"/>
  <c r="O124" i="3" s="1"/>
  <c r="O153" i="3" s="1"/>
  <c r="O154" i="3" s="1"/>
  <c r="Q45" i="3"/>
  <c r="Q44" i="3" s="1"/>
  <c r="Q43" i="3" s="1"/>
  <c r="P134" i="3"/>
  <c r="R37" i="3"/>
  <c r="R36" i="3" s="1"/>
  <c r="R35" i="3" s="1"/>
  <c r="Q132" i="3"/>
  <c r="R41" i="3"/>
  <c r="R40" i="3" s="1"/>
  <c r="R39" i="3" s="1"/>
  <c r="Q133" i="3"/>
  <c r="Q33" i="3"/>
  <c r="Q32" i="3" s="1"/>
  <c r="Q31" i="3" s="1"/>
  <c r="P131" i="3"/>
  <c r="M172" i="3"/>
  <c r="N154" i="3"/>
  <c r="N159" i="3"/>
  <c r="N171" i="3"/>
  <c r="O157" i="3" l="1"/>
  <c r="O171" i="3" s="1"/>
  <c r="P130" i="3"/>
  <c r="P129" i="3" s="1"/>
  <c r="P128" i="3" s="1"/>
  <c r="P124" i="3" s="1"/>
  <c r="P153" i="3" s="1"/>
  <c r="P157" i="3" s="1"/>
  <c r="R45" i="3"/>
  <c r="R44" i="3" s="1"/>
  <c r="R43" i="3" s="1"/>
  <c r="Q134" i="3"/>
  <c r="S37" i="3"/>
  <c r="S36" i="3" s="1"/>
  <c r="S35" i="3" s="1"/>
  <c r="R132" i="3"/>
  <c r="S41" i="3"/>
  <c r="S40" i="3" s="1"/>
  <c r="S39" i="3" s="1"/>
  <c r="R133" i="3"/>
  <c r="R33" i="3"/>
  <c r="R32" i="3" s="1"/>
  <c r="R31" i="3" s="1"/>
  <c r="Q131" i="3"/>
  <c r="N172" i="3"/>
  <c r="O158" i="3" l="1"/>
  <c r="O172" i="3"/>
  <c r="P154" i="3"/>
  <c r="O159" i="3"/>
  <c r="P159" i="3" s="1"/>
  <c r="Q130" i="3"/>
  <c r="Q129" i="3" s="1"/>
  <c r="Q128" i="3" s="1"/>
  <c r="Q124" i="3" s="1"/>
  <c r="Q153" i="3" s="1"/>
  <c r="Q154" i="3" s="1"/>
  <c r="S45" i="3"/>
  <c r="S44" i="3" s="1"/>
  <c r="S43" i="3" s="1"/>
  <c r="R134" i="3"/>
  <c r="T37" i="3"/>
  <c r="T36" i="3" s="1"/>
  <c r="T35" i="3" s="1"/>
  <c r="S132" i="3"/>
  <c r="T41" i="3"/>
  <c r="T40" i="3" s="1"/>
  <c r="T39" i="3" s="1"/>
  <c r="S133" i="3"/>
  <c r="S33" i="3"/>
  <c r="S32" i="3" s="1"/>
  <c r="S31" i="3" s="1"/>
  <c r="R131" i="3"/>
  <c r="P158" i="3"/>
  <c r="P171" i="3"/>
  <c r="P172" i="3" l="1"/>
  <c r="Q157" i="3"/>
  <c r="Q171" i="3" s="1"/>
  <c r="R130" i="3"/>
  <c r="R129" i="3" s="1"/>
  <c r="R128" i="3" s="1"/>
  <c r="R124" i="3" s="1"/>
  <c r="R153" i="3" s="1"/>
  <c r="R157" i="3" s="1"/>
  <c r="T45" i="3"/>
  <c r="T44" i="3" s="1"/>
  <c r="T43" i="3" s="1"/>
  <c r="S134" i="3"/>
  <c r="U37" i="3"/>
  <c r="U36" i="3" s="1"/>
  <c r="U35" i="3" s="1"/>
  <c r="T132" i="3"/>
  <c r="U41" i="3"/>
  <c r="U40" i="3" s="1"/>
  <c r="U39" i="3" s="1"/>
  <c r="T133" i="3"/>
  <c r="T33" i="3"/>
  <c r="T32" i="3" s="1"/>
  <c r="T31" i="3" s="1"/>
  <c r="S131" i="3"/>
  <c r="Q172" i="3" l="1"/>
  <c r="Q158" i="3"/>
  <c r="Q159" i="3"/>
  <c r="R159" i="3" s="1"/>
  <c r="R154" i="3"/>
  <c r="S130" i="3"/>
  <c r="S129" i="3" s="1"/>
  <c r="S128" i="3" s="1"/>
  <c r="S124" i="3" s="1"/>
  <c r="S153" i="3" s="1"/>
  <c r="S154" i="3" s="1"/>
  <c r="T134" i="3"/>
  <c r="U45" i="3"/>
  <c r="U44" i="3" s="1"/>
  <c r="U43" i="3" s="1"/>
  <c r="V37" i="3"/>
  <c r="V36" i="3" s="1"/>
  <c r="V35" i="3" s="1"/>
  <c r="U132" i="3"/>
  <c r="U133" i="3"/>
  <c r="V41" i="3"/>
  <c r="V40" i="3" s="1"/>
  <c r="V39" i="3" s="1"/>
  <c r="U33" i="3"/>
  <c r="U32" i="3" s="1"/>
  <c r="U31" i="3" s="1"/>
  <c r="T131" i="3"/>
  <c r="R158" i="3"/>
  <c r="R171" i="3"/>
  <c r="R172" i="3" l="1"/>
  <c r="T130" i="3"/>
  <c r="T129" i="3" s="1"/>
  <c r="T128" i="3" s="1"/>
  <c r="T124" i="3" s="1"/>
  <c r="T153" i="3" s="1"/>
  <c r="T154" i="3" s="1"/>
  <c r="S157" i="3"/>
  <c r="S171" i="3" s="1"/>
  <c r="V45" i="3"/>
  <c r="V44" i="3" s="1"/>
  <c r="V43" i="3" s="1"/>
  <c r="U134" i="3"/>
  <c r="W37" i="3"/>
  <c r="W36" i="3" s="1"/>
  <c r="W35" i="3" s="1"/>
  <c r="V132" i="3"/>
  <c r="W41" i="3"/>
  <c r="W40" i="3" s="1"/>
  <c r="W39" i="3" s="1"/>
  <c r="V133" i="3"/>
  <c r="U131" i="3"/>
  <c r="V33" i="3"/>
  <c r="V32" i="3" s="1"/>
  <c r="V31" i="3" s="1"/>
  <c r="S172" i="3" l="1"/>
  <c r="T157" i="3"/>
  <c r="T158" i="3" s="1"/>
  <c r="U130" i="3"/>
  <c r="U129" i="3" s="1"/>
  <c r="U128" i="3" s="1"/>
  <c r="U124" i="3" s="1"/>
  <c r="U153" i="3" s="1"/>
  <c r="U157" i="3" s="1"/>
  <c r="S159" i="3"/>
  <c r="S158" i="3"/>
  <c r="W45" i="3"/>
  <c r="W44" i="3" s="1"/>
  <c r="W43" i="3" s="1"/>
  <c r="V134" i="3"/>
  <c r="X37" i="3"/>
  <c r="X36" i="3" s="1"/>
  <c r="X35" i="3" s="1"/>
  <c r="W132" i="3"/>
  <c r="X41" i="3"/>
  <c r="X40" i="3" s="1"/>
  <c r="X39" i="3" s="1"/>
  <c r="W133" i="3"/>
  <c r="W33" i="3"/>
  <c r="W32" i="3" s="1"/>
  <c r="W31" i="3" s="1"/>
  <c r="V131" i="3"/>
  <c r="U154" i="3" l="1"/>
  <c r="T171" i="3"/>
  <c r="T172" i="3" s="1"/>
  <c r="T159" i="3"/>
  <c r="U159" i="3" s="1"/>
  <c r="V130" i="3"/>
  <c r="V129" i="3" s="1"/>
  <c r="V128" i="3" s="1"/>
  <c r="V124" i="3" s="1"/>
  <c r="V153" i="3" s="1"/>
  <c r="V154" i="3" s="1"/>
  <c r="W134" i="3"/>
  <c r="X45" i="3"/>
  <c r="X44" i="3" s="1"/>
  <c r="X43" i="3" s="1"/>
  <c r="Y37" i="3"/>
  <c r="Y36" i="3" s="1"/>
  <c r="Y35" i="3" s="1"/>
  <c r="X132" i="3"/>
  <c r="X133" i="3"/>
  <c r="Y41" i="3"/>
  <c r="Y40" i="3" s="1"/>
  <c r="Y39" i="3" s="1"/>
  <c r="X33" i="3"/>
  <c r="X32" i="3" s="1"/>
  <c r="X31" i="3" s="1"/>
  <c r="W131" i="3"/>
  <c r="U171" i="3"/>
  <c r="U158" i="3"/>
  <c r="U172" i="3" l="1"/>
  <c r="W130" i="3"/>
  <c r="W129" i="3" s="1"/>
  <c r="W128" i="3" s="1"/>
  <c r="W124" i="3" s="1"/>
  <c r="W153" i="3" s="1"/>
  <c r="W157" i="3" s="1"/>
  <c r="V157" i="3"/>
  <c r="V171" i="3" s="1"/>
  <c r="Y45" i="3"/>
  <c r="Y44" i="3" s="1"/>
  <c r="Y43" i="3" s="1"/>
  <c r="X134" i="3"/>
  <c r="Z37" i="3"/>
  <c r="Z36" i="3" s="1"/>
  <c r="Z35" i="3" s="1"/>
  <c r="Y132" i="3"/>
  <c r="Z41" i="3"/>
  <c r="Z40" i="3" s="1"/>
  <c r="Z39" i="3" s="1"/>
  <c r="Y133" i="3"/>
  <c r="X131" i="3"/>
  <c r="Y33" i="3"/>
  <c r="Y32" i="3" s="1"/>
  <c r="Y31" i="3" s="1"/>
  <c r="V172" i="3" l="1"/>
  <c r="W154" i="3"/>
  <c r="V159" i="3"/>
  <c r="W159" i="3" s="1"/>
  <c r="V158" i="3"/>
  <c r="X130" i="3"/>
  <c r="X129" i="3" s="1"/>
  <c r="X128" i="3" s="1"/>
  <c r="X124" i="3" s="1"/>
  <c r="X153" i="3" s="1"/>
  <c r="X157" i="3" s="1"/>
  <c r="Y134" i="3"/>
  <c r="Z45" i="3"/>
  <c r="Z44" i="3" s="1"/>
  <c r="Z43" i="3" s="1"/>
  <c r="Z132" i="3"/>
  <c r="AA37" i="3"/>
  <c r="AA36" i="3" s="1"/>
  <c r="AA41" i="3"/>
  <c r="AA40" i="3" s="1"/>
  <c r="AA39" i="3" s="1"/>
  <c r="AA133" i="3" s="1"/>
  <c r="Z133" i="3"/>
  <c r="Z33" i="3"/>
  <c r="Z32" i="3" s="1"/>
  <c r="Z31" i="3" s="1"/>
  <c r="Y131" i="3"/>
  <c r="W158" i="3"/>
  <c r="W171" i="3"/>
  <c r="AA35" i="3" l="1"/>
  <c r="AA132" i="3" s="1"/>
  <c r="W172" i="3"/>
  <c r="X154" i="3"/>
  <c r="Y130" i="3"/>
  <c r="Y129" i="3" s="1"/>
  <c r="Y128" i="3" s="1"/>
  <c r="Y124" i="3" s="1"/>
  <c r="Y153" i="3" s="1"/>
  <c r="Y154" i="3" s="1"/>
  <c r="AA45" i="3"/>
  <c r="AA44" i="3" s="1"/>
  <c r="AA43" i="3" s="1"/>
  <c r="AA134" i="3" s="1"/>
  <c r="Z134" i="3"/>
  <c r="X159" i="3"/>
  <c r="X158" i="3"/>
  <c r="X171" i="3"/>
  <c r="Z131" i="3"/>
  <c r="AA33" i="3"/>
  <c r="AA32" i="3" s="1"/>
  <c r="AA31" i="3" s="1"/>
  <c r="AA131" i="3" s="1"/>
  <c r="X172" i="3" l="1"/>
  <c r="Y157" i="3"/>
  <c r="Y158" i="3" s="1"/>
  <c r="AA130" i="3"/>
  <c r="AA129" i="3" s="1"/>
  <c r="AA128" i="3" s="1"/>
  <c r="AA124" i="3" s="1"/>
  <c r="AA153" i="3" s="1"/>
  <c r="AA154" i="3" s="1"/>
  <c r="Z130" i="3"/>
  <c r="Z129" i="3" s="1"/>
  <c r="Z128" i="3" s="1"/>
  <c r="Z124" i="3" s="1"/>
  <c r="Z153" i="3" s="1"/>
  <c r="Z154" i="3" s="1"/>
  <c r="AA157" i="3" l="1"/>
  <c r="AA171" i="3" s="1"/>
  <c r="Y171" i="3"/>
  <c r="Y172" i="3" s="1"/>
  <c r="Y159" i="3"/>
  <c r="Z157" i="3"/>
  <c r="Z158" i="3" s="1"/>
  <c r="AA158" i="3" l="1"/>
  <c r="Z171" i="3"/>
  <c r="Z172" i="3" s="1"/>
  <c r="AA172" i="3" s="1"/>
  <c r="D175" i="3" s="1"/>
  <c r="Z159" i="3"/>
  <c r="AA15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C1" authorId="0" shapeId="0" xr:uid="{00000000-0006-0000-0000-000001000000}">
      <text>
        <r>
          <rPr>
            <sz val="11"/>
            <color indexed="8"/>
            <rFont val="Helvetica Neue"/>
          </rPr>
          <t>Ольга Туржанская:
Указать наименование изделия</t>
        </r>
      </text>
    </comment>
    <comment ref="D1" authorId="0" shapeId="0" xr:uid="{00000000-0006-0000-0000-000002000000}">
      <text>
        <r>
          <rPr>
            <sz val="11"/>
            <color indexed="8"/>
            <rFont val="Helvetica Neue"/>
          </rPr>
          <t>Ольга Туржанская:
Указать наименование изделия</t>
        </r>
      </text>
    </comment>
    <comment ref="E1" authorId="0" shapeId="0" xr:uid="{14733E31-6249-45EF-902C-CE4509AF8136}">
      <text>
        <r>
          <rPr>
            <sz val="11"/>
            <color indexed="8"/>
            <rFont val="Helvetica Neue"/>
          </rPr>
          <t>Ольга Туржанская:
Указать наименование изделия</t>
        </r>
      </text>
    </comment>
    <comment ref="F1" authorId="0" shapeId="0" xr:uid="{BF5BCCE5-6EB3-4D2E-9BA8-4B73E87E6D4D}">
      <text>
        <r>
          <rPr>
            <sz val="11"/>
            <color indexed="8"/>
            <rFont val="Helvetica Neue"/>
          </rPr>
          <t>Ольга Туржанская:
Указать наименование изделия</t>
        </r>
      </text>
    </comment>
    <comment ref="B7" authorId="0" shapeId="0" xr:uid="{9F48BB7C-8AD8-4D04-9DBA-5699F7F104C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Здеь стоит подробнее расписать, какое сырье используется в производстве вашего продукта, пересчитать затраты на сырье исходя из нормы использования сырья в производстве вашего продукта, например для приготовления 1 кг продукта может понадобится 2 кг мяса.</t>
        </r>
      </text>
    </comment>
    <comment ref="B19" authorId="0" shapeId="0" xr:uid="{BE94B43F-081C-46C4-A371-29E8EBC49C9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Если ставим график работы 2-2, тогда продолжительность 1 смены 12 часов, 15 рабочих смен в месяце, количество рабочих должно быть минимум 2.</t>
        </r>
      </text>
    </comment>
    <comment ref="B32" authorId="0" shapeId="0" xr:uid="{35FBBA5E-9A2C-428E-9302-BEE27244E8AE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Если ставим график работы 2-2, тогда продолжительность 1 смены 12 часов, 15 рабочих смен в месяце, количество рабочих должно быть минимум 2.</t>
        </r>
      </text>
    </comment>
    <comment ref="B57" authorId="0" shapeId="0" xr:uid="{50E6FED0-6C6C-459C-84BD-7E7DFCAAE52C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При расчете среднего количества изделий в 1 чеке в товарах регулярного спроса нужно учитвать норму потребления продукта в день/неделю/месяц. Например, Ср размер кота – 5кг
Размер порции – 65г в день, в месяц = 65*30=1,95 кг
</t>
        </r>
      </text>
    </comment>
    <comment ref="B61" authorId="0" shapeId="0" xr:uid="{3CF05958-FE62-43B0-9B6A-EFEA3BAEE06B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Привлекаем клиента 1 раз, в затем продаем ему в среднем в течение года</t>
        </r>
      </text>
    </comment>
    <comment ref="B64" authorId="0" shapeId="0" xr:uid="{00000000-0006-0000-0000-000004000000}">
      <text>
        <r>
          <rPr>
            <sz val="11"/>
            <color indexed="8"/>
            <rFont val="Helvetica Neue"/>
          </rPr>
          <t>Ольга Туржанская:
здесь ставим фикс зарплату продавца ниже рынка, так как есть еще переменная часть оплаты</t>
        </r>
      </text>
    </comment>
    <comment ref="B71" authorId="0" shapeId="0" xr:uid="{00000000-0006-0000-0000-000005000000}">
      <text>
        <r>
          <rPr>
            <sz val="11"/>
            <color indexed="8"/>
            <rFont val="Helvetica Neue"/>
          </rPr>
          <t>Ольга Туржанская:
дополнительная мотивация продавца дожимать лид до клиента</t>
        </r>
      </text>
    </comment>
    <comment ref="B76" authorId="0" shapeId="0" xr:uid="{1643751A-E2B0-4DDC-BFF7-CFCB2A69817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Расходы на привлечение на маркетплейсах считаем на 1 каждую покупку, так как комиссия платится за каждую покупку, постоянных клиентов на маркетплейсах нет</t>
        </r>
      </text>
    </comment>
    <comment ref="B78" authorId="0" shapeId="0" xr:uid="{00000000-0006-0000-0000-000006000000}">
      <text>
        <r>
          <rPr>
            <sz val="11"/>
            <color indexed="8"/>
            <rFont val="Helvetica Neue"/>
          </rPr>
          <t>Ольга Туржанская:
данные маркетплейса</t>
        </r>
      </text>
    </comment>
    <comment ref="B79" authorId="0" shapeId="0" xr:uid="{00000000-0006-0000-0000-000007000000}">
      <text>
        <r>
          <rPr>
            <sz val="11"/>
            <color indexed="8"/>
            <rFont val="Helvetica Neue"/>
          </rPr>
          <t>Ольга Туржанская:
данные маркетплейса</t>
        </r>
      </text>
    </comment>
    <comment ref="B80" authorId="0" shapeId="0" xr:uid="{00000000-0006-0000-0000-000008000000}">
      <text>
        <r>
          <rPr>
            <sz val="11"/>
            <color indexed="8"/>
            <rFont val="Helvetica Neue"/>
          </rPr>
          <t>Ольга Туржанская:
данные маркетплейса</t>
        </r>
      </text>
    </comment>
    <comment ref="B81" authorId="0" shapeId="0" xr:uid="{00000000-0006-0000-0000-000009000000}">
      <text>
        <r>
          <rPr>
            <sz val="11"/>
            <color indexed="8"/>
            <rFont val="Helvetica Neue"/>
          </rPr>
          <t>Ольга Туржанская:
данные маркетплейса</t>
        </r>
      </text>
    </comment>
    <comment ref="B82" authorId="0" shapeId="0" xr:uid="{00000000-0006-0000-0000-00000A000000}">
      <text>
        <r>
          <rPr>
            <sz val="11"/>
            <color indexed="8"/>
            <rFont val="Helvetica Neue"/>
          </rPr>
          <t>Ольга Туржанская:
данные маркетплейса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00000000-0006-0000-0100-000001000000}">
      <text>
        <r>
          <rPr>
            <sz val="11"/>
            <color indexed="8"/>
            <rFont val="Helvetica Neue"/>
          </rPr>
          <t>Ольга Туржанская:
Капитальные расходы берем из Плана действий, в финплане разносим их по фактическим тратам (согласно плана действий)</t>
        </r>
      </text>
    </comment>
    <comment ref="A2" authorId="0" shapeId="0" xr:uid="{C3923F81-72B2-418C-9522-055D4791625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Нужно сразу уточнять технические характеристики оборудования, чтобы адекватно прогнозировать выпуск продукции и загрузку производственных мощностей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B3" authorId="0" shapeId="0" xr:uid="{2E30C2D8-D1CF-4665-B628-36FBE5389DB3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По производству считаем расходы на производство -сырье, упаковка, расходы на рабочих</t>
        </r>
      </text>
    </comment>
    <comment ref="B17" authorId="0" shapeId="0" xr:uid="{00000000-0006-0000-0200-000001000000}">
      <text>
        <r>
          <rPr>
            <sz val="11"/>
            <color indexed="8"/>
            <rFont val="Helvetica Neue"/>
          </rPr>
          <t>Ольга Туржанская:
 По продажам считаем выручку и расходы на привлечение лидов. В шаблоне заложена логика проиводства-продажи с лагом 1 месяц- то, что произведено в марте, будет продано в апреле и т.д.</t>
        </r>
      </text>
    </comment>
    <comment ref="C33" authorId="0" shapeId="0" xr:uid="{2CCA345F-AB61-4EAB-B89B-56EA3742F41A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% оттока клиентов вводим вручную</t>
        </r>
      </text>
    </comment>
    <comment ref="C37" authorId="0" shapeId="0" xr:uid="{994773EC-24A3-4266-A28F-C6ACF44E64E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% оттока клиентов вводим вручную</t>
        </r>
      </text>
    </comment>
    <comment ref="C41" authorId="0" shapeId="0" xr:uid="{8FDF9894-7C1E-4CB7-9AFF-458FD821CA9D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% оттока клиентов вводим вручную</t>
        </r>
      </text>
    </comment>
    <comment ref="C45" authorId="0" shapeId="0" xr:uid="{37B6DF2B-D6EC-40FA-AE51-5F0057882AED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% оттока клиентов вводим вручную</t>
        </r>
      </text>
    </comment>
    <comment ref="B63" authorId="0" shapeId="0" xr:uid="{763D67A4-579D-4698-AC9E-F2A771D5C93C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Загрузку продавцов считаем по общему количеству клиентов, так как  продацы занимаются оформлением всех заказов, а не только работают с новыми клиентами</t>
        </r>
      </text>
    </comment>
    <comment ref="B80" authorId="0" shapeId="0" xr:uid="{F09D8013-FC0B-4101-9432-088A6ED4781E}">
      <text>
        <r>
          <rPr>
            <sz val="11"/>
            <color indexed="8"/>
            <rFont val="Helvetica Neue"/>
          </rPr>
          <t>Ольга Туржанская:
Указать наименование изделия</t>
        </r>
      </text>
    </comment>
    <comment ref="B81" authorId="0" shapeId="0" xr:uid="{709FC263-6A18-4470-A3DD-FB9ADE2B238C}">
      <text>
        <r>
          <rPr>
            <sz val="11"/>
            <color indexed="8"/>
            <rFont val="Helvetica Neue"/>
          </rPr>
          <t>Ольга Туржанская:
Указать наименование изделия</t>
        </r>
      </text>
    </comment>
    <comment ref="B137" authorId="0" shapeId="0" xr:uid="{D0E1DF11-9BC8-4BDA-8309-9628E736B55D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Продавцы получают % с каждого оформленного заказа</t>
        </r>
      </text>
    </comment>
    <comment ref="B156" authorId="0" shapeId="0" xr:uid="{00000000-0006-0000-0200-00000A000000}">
      <text>
        <r>
          <rPr>
            <sz val="11"/>
            <color indexed="8"/>
            <rFont val="Helvetica Neue"/>
          </rPr>
          <t>Ольга Туржанская:
Большинство МСБ работает на 6% УСН, так как не требуется подтверждение расходов. Если берем 15% УСН, тогда считаем от налог как 15% от прибыли</t>
        </r>
      </text>
    </comment>
    <comment ref="S172" authorId="0" shapeId="0" xr:uid="{00000000-0006-0000-0200-00000B000000}">
      <text>
        <r>
          <rPr>
            <sz val="11"/>
            <color indexed="8"/>
            <rFont val="Helvetica Neue"/>
          </rPr>
          <t>Ольга Туржанская:
выход бизнеса на окупаемость</t>
        </r>
      </text>
    </comment>
  </commentList>
</comments>
</file>

<file path=xl/sharedStrings.xml><?xml version="1.0" encoding="utf-8"?>
<sst xmlns="http://schemas.openxmlformats.org/spreadsheetml/2006/main" count="275" uniqueCount="176">
  <si>
    <t>Вводить вручную</t>
  </si>
  <si>
    <t>Стоимость продажи 1 ед изделия, руб.</t>
  </si>
  <si>
    <t>Сырье</t>
  </si>
  <si>
    <t>Стоимость 1 кг сырья, руб</t>
  </si>
  <si>
    <t>Время на изготовление 1 упаковки, часов</t>
  </si>
  <si>
    <t>Продолжительность рабочего дня рабочего, в часах</t>
  </si>
  <si>
    <t>Количество рабочих дней в месяце</t>
  </si>
  <si>
    <t>Эффективная загрузка, %</t>
  </si>
  <si>
    <t>Максимальное количество произведенных упаковок</t>
  </si>
  <si>
    <t>Упаковка</t>
  </si>
  <si>
    <t>Зип-пакет</t>
  </si>
  <si>
    <t>Коммуналка</t>
  </si>
  <si>
    <t>Отбраковка</t>
  </si>
  <si>
    <t>Валовая прибыль с 1 ед изделия_1</t>
  </si>
  <si>
    <t>Валовая маржинальность, %</t>
  </si>
  <si>
    <t>Потребительский цикл клиента, мес</t>
  </si>
  <si>
    <t>Расходы на привлечение клиента ( собственные продажи), руб</t>
  </si>
  <si>
    <t>Формула расчета стоимости привлечения лида</t>
  </si>
  <si>
    <t xml:space="preserve">Стоимость привлечения лида </t>
  </si>
  <si>
    <t>Расходы на дожатие лида</t>
  </si>
  <si>
    <t>Продавец, ресурс в часах/мес</t>
  </si>
  <si>
    <t>Трудозатраты на 1 лид (консультацию), в часах</t>
  </si>
  <si>
    <t>% c чека за продажу</t>
  </si>
  <si>
    <t xml:space="preserve">Максимальное количество обработанных лидов в месяц </t>
  </si>
  <si>
    <t>Конверсия из лидов в клиентов</t>
  </si>
  <si>
    <t>Максимальное количество контрактов в месяц</t>
  </si>
  <si>
    <t>Продажи через агрегаторы (пример_Wildberries)</t>
  </si>
  <si>
    <t>Стоимость доставки</t>
  </si>
  <si>
    <t>Стоимость доставки до клиента</t>
  </si>
  <si>
    <t>Количество доставок до клиента</t>
  </si>
  <si>
    <t>Стоимость доставки от клиента</t>
  </si>
  <si>
    <t>Количество доставок от клиента</t>
  </si>
  <si>
    <t>Комиссия маркетплейса, %</t>
  </si>
  <si>
    <t>Маржинальность, %</t>
  </si>
  <si>
    <t>Прибыль с учетом расходов на привлечение клиента (продажи через агрегаторы), руб.</t>
  </si>
  <si>
    <t>Капитальные расходы (CAPEX)</t>
  </si>
  <si>
    <t>Cумма</t>
  </si>
  <si>
    <t>Ремонт помещения</t>
  </si>
  <si>
    <t>Период, месяцы</t>
  </si>
  <si>
    <t>Календарные 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</si>
  <si>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</si>
  <si>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</si>
  <si>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</si>
  <si>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</si>
  <si>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</si>
  <si>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</si>
  <si>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</si>
  <si>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</si>
  <si>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</si>
  <si>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</si>
  <si>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</si>
  <si>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</si>
  <si>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Продажи в натуральной форме</t>
  </si>
  <si>
    <t>РЕСУРСЫ в натуральной форме</t>
  </si>
  <si>
    <t>Загрузка рабочих в часах</t>
  </si>
  <si>
    <t>Количество рабочих</t>
  </si>
  <si>
    <t>Загрузка грузчиков в часах</t>
  </si>
  <si>
    <t>Количество продавцов</t>
  </si>
  <si>
    <t>Цена продажи</t>
  </si>
  <si>
    <t>Выручка от продаж общая</t>
  </si>
  <si>
    <t>Cебестоимость</t>
  </si>
  <si>
    <t>Расходы на производство</t>
  </si>
  <si>
    <t>Расходы на упаковку</t>
  </si>
  <si>
    <t>Валовая прибыль, руб.</t>
  </si>
  <si>
    <t>OPEX (операционные расходы)</t>
  </si>
  <si>
    <t>Доля собственных продаж</t>
  </si>
  <si>
    <t>Доля продаж через агрегатор (WB)</t>
  </si>
  <si>
    <t>Общие расходы на привлечение заказов</t>
  </si>
  <si>
    <t>Расходы на привлечение заказов (Собственные продажи)</t>
  </si>
  <si>
    <t>Расходы на привлечение лидов</t>
  </si>
  <si>
    <t xml:space="preserve"> Расходы на привлечение заказов (Продажи через агрегатор)</t>
  </si>
  <si>
    <t>Доставка</t>
  </si>
  <si>
    <t>Комиссия агрегатора</t>
  </si>
  <si>
    <t>Управленческие расходы</t>
  </si>
  <si>
    <t>- Банковское обслуживание</t>
  </si>
  <si>
    <t>- Бухгалтер на аусорсе</t>
  </si>
  <si>
    <t>- Зарплата руководителю</t>
  </si>
  <si>
    <t>Прочие сервисы ( CRM и тд)</t>
  </si>
  <si>
    <t xml:space="preserve">Аренда </t>
  </si>
  <si>
    <t>Прибыль до налогообложения</t>
  </si>
  <si>
    <t>Налог</t>
  </si>
  <si>
    <t>Прибыль после налогообложения</t>
  </si>
  <si>
    <t>Накопленная прибыль после налообложения</t>
  </si>
  <si>
    <t>CAPEX (капитальные затраты)</t>
  </si>
  <si>
    <t>FCF (денежный поток)</t>
  </si>
  <si>
    <t>Накопленный FCF</t>
  </si>
  <si>
    <t>Необходимо вложить в запуск бизнеса</t>
  </si>
  <si>
    <t>Новые клиенты</t>
  </si>
  <si>
    <t>Накопленная база (старые клиенты)</t>
  </si>
  <si>
    <t>Отток клиентов</t>
  </si>
  <si>
    <t>Корм для кошек эконом</t>
  </si>
  <si>
    <t>Корм для кошек премиум</t>
  </si>
  <si>
    <t>Количество кг в 1 пачке корма</t>
  </si>
  <si>
    <t>ЗП рабочего в мес, руб</t>
  </si>
  <si>
    <t xml:space="preserve">Количество рабочих </t>
  </si>
  <si>
    <t>Рабочий ресурс в часах/мес на 1 рабочего</t>
  </si>
  <si>
    <t>ЗП рабочего в час, руб</t>
  </si>
  <si>
    <t>% брака</t>
  </si>
  <si>
    <t>Себестоимость 1 упаковки</t>
  </si>
  <si>
    <t>Консультант продавец, оплата с налогами/мес, руб.</t>
  </si>
  <si>
    <t>Прибыль с учетом расходов на привлечение клиента (собственные продажи), руб. за год</t>
  </si>
  <si>
    <t>Прибыль с учетом расходов на привлечение клиента (собственные продажи), руб. на 1 покупку</t>
  </si>
  <si>
    <t>Корм для собак эконом</t>
  </si>
  <si>
    <t>Корм для собак премиум</t>
  </si>
  <si>
    <t>Исправить на актуальные данные для кейса</t>
  </si>
  <si>
    <t>Корм для собак премимум ( пачки по 12 кг)</t>
  </si>
  <si>
    <t>Корм для кошек премиум (пачки по 2 кг)</t>
  </si>
  <si>
    <t>Корм для собак эконом (пачки по 12 кг)</t>
  </si>
  <si>
    <t>Корм для кошек эконом (пачки по 2 кг)</t>
  </si>
  <si>
    <t>Клиенты</t>
  </si>
  <si>
    <t>Корм для кошек эконом ( пачки по 2 кг)</t>
  </si>
  <si>
    <t>Среднее количество пачек на 1 клиента в месяц</t>
  </si>
  <si>
    <t>Корм для кошек премиум ( пачки по 2 кг)</t>
  </si>
  <si>
    <t>Корм для собак эконом ( пачки по 12 кг)</t>
  </si>
  <si>
    <t>Корм для собак премиум ( пачки по 12 кг)</t>
  </si>
  <si>
    <t>Загрузка рабочих в часах, корм для кошек эконом</t>
  </si>
  <si>
    <t>Загрузка рабочих в часах, корм для кошек премиум</t>
  </si>
  <si>
    <t>Загрузка рабочих в часах, корм для собак эконом</t>
  </si>
  <si>
    <t>Загрузка рабочих в часах, корм для собак премиум</t>
  </si>
  <si>
    <t xml:space="preserve">Количество грузчиков </t>
  </si>
  <si>
    <t>Время на изготовление 1 партии корма, в часах</t>
  </si>
  <si>
    <t>Количество пачек корма в 1 партии</t>
  </si>
  <si>
    <t>Вес 1 партии, кг</t>
  </si>
  <si>
    <t>Среднее количество клиентов в день</t>
  </si>
  <si>
    <t>Продолжительность рабочего дня, в часах</t>
  </si>
  <si>
    <t>Максимальное количество контрактов в месяц на 2-х продавцов</t>
  </si>
  <si>
    <t>Загрузка продавцов в часах</t>
  </si>
  <si>
    <t>Стоимость 1 пачки корма для кошек эконом, 2 кг</t>
  </si>
  <si>
    <t>Стоимость 1 пачки корма для кошек премиум, 2 кг</t>
  </si>
  <si>
    <t>Стоимость 1 пачки корма для собак эконом, 12 кг</t>
  </si>
  <si>
    <t>Стоимость 1 пачки корма для собак премиум, 12 кг</t>
  </si>
  <si>
    <t>Выручка,  корм для кошек эконом, 2 кг</t>
  </si>
  <si>
    <t>Выручка,  корм для кошек премиум, 2 кг</t>
  </si>
  <si>
    <t>Выручка,  корм для собак эконом, 12 кг</t>
  </si>
  <si>
    <t>Выручка,  корм для собак премиум, 12 кг</t>
  </si>
  <si>
    <t>Расходы на cырье</t>
  </si>
  <si>
    <t xml:space="preserve"> Корм для кошек эконом, 2 кг</t>
  </si>
  <si>
    <t>Корм для кошек премиум, 2 кг</t>
  </si>
  <si>
    <t>Корм для собак эконом, 12 кг</t>
  </si>
  <si>
    <t xml:space="preserve"> Корм для собак премиум, 12 кг</t>
  </si>
  <si>
    <t>Затраты на сырье</t>
  </si>
  <si>
    <t>Зарплата рабочих</t>
  </si>
  <si>
    <t>Коммунальные расходы</t>
  </si>
  <si>
    <t>Закупка оборудования ( производственной линии)</t>
  </si>
  <si>
    <t>Разработка рецептуры корма</t>
  </si>
  <si>
    <t xml:space="preserve">Сайт </t>
  </si>
  <si>
    <t>Технолог</t>
  </si>
  <si>
    <t>Программист на аутсорсе</t>
  </si>
  <si>
    <t>Закупка оборудования ( производственная линия)</t>
  </si>
  <si>
    <t>Разработка рецептуры кормов</t>
  </si>
  <si>
    <t>Разработка сайта</t>
  </si>
  <si>
    <t>Фото для сайта</t>
  </si>
  <si>
    <t>Расходы на изготовление 1 пачки корма</t>
  </si>
  <si>
    <t>ЗП грузчика в мес, руб.</t>
  </si>
  <si>
    <t>Количество грузчиков</t>
  </si>
  <si>
    <t>ЗП грузчика в час, руб.</t>
  </si>
  <si>
    <t>Время на погрузку 1 партии, часов</t>
  </si>
  <si>
    <t>Максимальное количество погруженных упаковок</t>
  </si>
  <si>
    <t>Время на погрузку 1 упаковки</t>
  </si>
  <si>
    <t>Расходы на погрузку пачки корма</t>
  </si>
  <si>
    <t>Загрузка грузчиков в часах, корм для кошек премиум</t>
  </si>
  <si>
    <t>Загрузка грузчиков в часах, корм для кошек эконом</t>
  </si>
  <si>
    <t>Загрузка грузчиков в часах, корм для собак эконом</t>
  </si>
  <si>
    <t>Загрузка грузчиков в часах, корм для собак премиум</t>
  </si>
  <si>
    <t>LTV  за 2 года</t>
  </si>
  <si>
    <t>Зарплата грузчиков</t>
  </si>
  <si>
    <t>Мощность произвоственной линии, кг</t>
  </si>
  <si>
    <t>Произведено кг всего</t>
  </si>
  <si>
    <t>Загрузка производственных мощностей в %</t>
  </si>
  <si>
    <t>Произведено, общее количество пачек корма</t>
  </si>
  <si>
    <t>Зарплата Продавца (фикс)</t>
  </si>
  <si>
    <t>Зарплата Продавца (переменная часть)</t>
  </si>
  <si>
    <t xml:space="preserve"> Зарплата маркетологов</t>
  </si>
  <si>
    <t>Количество чеков за  2 года</t>
  </si>
  <si>
    <t>Среднее количество пачек в 1 чеке</t>
  </si>
  <si>
    <t>Количество пачек в 1 чеке клиента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</si>
</sst>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₽&quot;"/>
    <numFmt numFmtId="165" formatCode="0\ [$р.-419]"/>
  </numFmts>
  <fonts count="28">
    <font>
      <sz val="11"/>
      <color indexed="8"/>
      <name val="Calibri"/>
    </font>
    <font>
      <sz val="11"/>
      <color indexed="8"/>
      <name val="Helvetica Neue"/>
    </font>
    <font>
      <b/>
      <sz val="11"/>
      <color indexed="8"/>
      <name val="Calibri"/>
    </font>
    <font>
      <i/>
      <sz val="10"/>
      <color indexed="8"/>
      <name val="Calibri"/>
    </font>
    <font>
      <b/>
      <sz val="12"/>
      <color indexed="8"/>
      <name val="Calibri"/>
    </font>
    <font>
      <sz val="11"/>
      <color indexed="13"/>
      <name val="Calibri"/>
    </font>
    <font>
      <b/>
      <sz val="11"/>
      <color indexed="13"/>
      <name val="Calibri"/>
    </font>
    <font>
      <b/>
      <sz val="12"/>
      <color indexed="13"/>
      <name val="Calibri"/>
    </font>
    <font>
      <b/>
      <i/>
      <sz val="11"/>
      <color indexed="13"/>
      <name val="Calibri"/>
    </font>
    <font>
      <sz val="9"/>
      <color indexed="8"/>
      <name val="Verdana"/>
    </font>
    <font>
      <b/>
      <sz val="12"/>
      <color indexed="8"/>
      <name val="Arial"/>
    </font>
    <font>
      <sz val="11"/>
      <color rgb="FFFF0000"/>
      <name val="Helvetica Neue"/>
      <family val="2"/>
      <scheme val="minor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13"/>
      <name val="Calibri"/>
      <family val="2"/>
      <charset val="204"/>
    </font>
    <font>
      <sz val="11"/>
      <color indexed="8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indexed="8"/>
      <name val="Calibri"/>
      <family val="2"/>
      <charset val="204"/>
    </font>
    <font>
      <b/>
      <sz val="14"/>
      <color indexed="13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1"/>
      <color rgb="FFFF0000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 applyNumberFormat="0" applyFill="0" applyBorder="0" applyProtection="0"/>
    <xf numFmtId="9" fontId="21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49" fontId="2" fillId="2" borderId="2" xfId="0" applyNumberFormat="1" applyFont="1" applyFill="1" applyBorder="1" applyAlignment="1">
      <alignment horizontal="center"/>
    </xf>
    <xf numFmtId="49" fontId="3" fillId="0" borderId="3" xfId="0" applyNumberFormat="1" applyFont="1" applyBorder="1"/>
    <xf numFmtId="49" fontId="0" fillId="3" borderId="4" xfId="0" applyNumberFormat="1" applyFill="1" applyBorder="1"/>
    <xf numFmtId="164" fontId="4" fillId="3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0" borderId="3" xfId="0" applyBorder="1"/>
    <xf numFmtId="164" fontId="0" fillId="4" borderId="4" xfId="0" applyNumberFormat="1" applyFill="1" applyBorder="1"/>
    <xf numFmtId="164" fontId="0" fillId="2" borderId="5" xfId="0" applyNumberFormat="1" applyFill="1" applyBorder="1"/>
    <xf numFmtId="49" fontId="3" fillId="0" borderId="1" xfId="0" applyNumberFormat="1" applyFont="1" applyBorder="1"/>
    <xf numFmtId="164" fontId="0" fillId="2" borderId="1" xfId="0" applyNumberFormat="1" applyFill="1" applyBorder="1"/>
    <xf numFmtId="0" fontId="0" fillId="2" borderId="1" xfId="0" applyNumberFormat="1" applyFill="1" applyBorder="1"/>
    <xf numFmtId="164" fontId="0" fillId="2" borderId="2" xfId="0" applyNumberFormat="1" applyFill="1" applyBorder="1"/>
    <xf numFmtId="165" fontId="0" fillId="2" borderId="6" xfId="0" applyNumberFormat="1" applyFill="1" applyBorder="1"/>
    <xf numFmtId="0" fontId="0" fillId="2" borderId="5" xfId="0" applyNumberFormat="1" applyFill="1" applyBorder="1"/>
    <xf numFmtId="9" fontId="0" fillId="2" borderId="1" xfId="0" applyNumberFormat="1" applyFill="1" applyBorder="1"/>
    <xf numFmtId="1" fontId="0" fillId="2" borderId="2" xfId="0" applyNumberFormat="1" applyFill="1" applyBorder="1"/>
    <xf numFmtId="0" fontId="0" fillId="4" borderId="4" xfId="0" applyFill="1" applyBorder="1"/>
    <xf numFmtId="9" fontId="0" fillId="2" borderId="5" xfId="0" applyNumberFormat="1" applyFill="1" applyBorder="1"/>
    <xf numFmtId="1" fontId="4" fillId="3" borderId="4" xfId="0" applyNumberFormat="1" applyFont="1" applyFill="1" applyBorder="1" applyAlignment="1">
      <alignment horizontal="center"/>
    </xf>
    <xf numFmtId="1" fontId="0" fillId="2" borderId="6" xfId="0" applyNumberFormat="1" applyFill="1" applyBorder="1"/>
    <xf numFmtId="0" fontId="0" fillId="2" borderId="2" xfId="0" applyNumberFormat="1" applyFill="1" applyBorder="1"/>
    <xf numFmtId="0" fontId="0" fillId="2" borderId="6" xfId="0" applyFill="1" applyBorder="1"/>
    <xf numFmtId="1" fontId="0" fillId="2" borderId="5" xfId="0" applyNumberFormat="1" applyFill="1" applyBorder="1"/>
    <xf numFmtId="3" fontId="0" fillId="2" borderId="1" xfId="0" applyNumberFormat="1" applyFill="1" applyBorder="1"/>
    <xf numFmtId="2" fontId="0" fillId="2" borderId="1" xfId="0" applyNumberFormat="1" applyFill="1" applyBorder="1"/>
    <xf numFmtId="0" fontId="4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49" fontId="0" fillId="3" borderId="7" xfId="0" applyNumberFormat="1" applyFill="1" applyBorder="1"/>
    <xf numFmtId="0" fontId="0" fillId="3" borderId="4" xfId="0" applyFill="1" applyBorder="1"/>
    <xf numFmtId="0" fontId="0" fillId="0" borderId="8" xfId="0" applyBorder="1"/>
    <xf numFmtId="49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49" fontId="3" fillId="0" borderId="10" xfId="0" applyNumberFormat="1" applyFont="1" applyBorder="1"/>
    <xf numFmtId="0" fontId="0" fillId="0" borderId="11" xfId="0" applyBorder="1"/>
    <xf numFmtId="49" fontId="0" fillId="0" borderId="12" xfId="0" applyNumberFormat="1" applyBorder="1"/>
    <xf numFmtId="49" fontId="0" fillId="4" borderId="4" xfId="0" applyNumberFormat="1" applyFill="1" applyBorder="1" applyAlignment="1">
      <alignment wrapText="1"/>
    </xf>
    <xf numFmtId="49" fontId="9" fillId="2" borderId="2" xfId="0" applyNumberFormat="1" applyFont="1" applyFill="1" applyBorder="1" applyAlignment="1">
      <alignment wrapText="1"/>
    </xf>
    <xf numFmtId="49" fontId="10" fillId="0" borderId="4" xfId="0" applyNumberFormat="1" applyFont="1" applyBorder="1"/>
    <xf numFmtId="0" fontId="0" fillId="0" borderId="13" xfId="0" applyBorder="1"/>
    <xf numFmtId="49" fontId="0" fillId="0" borderId="14" xfId="0" applyNumberFormat="1" applyBorder="1"/>
    <xf numFmtId="0" fontId="0" fillId="0" borderId="15" xfId="0" applyBorder="1"/>
    <xf numFmtId="49" fontId="2" fillId="6" borderId="16" xfId="0" applyNumberFormat="1" applyFon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0" fontId="0" fillId="2" borderId="5" xfId="0" applyFill="1" applyBorder="1" applyAlignment="1">
      <alignment wrapText="1"/>
    </xf>
    <xf numFmtId="49" fontId="0" fillId="2" borderId="5" xfId="0" applyNumberForma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 wrapText="1"/>
    </xf>
    <xf numFmtId="49" fontId="0" fillId="2" borderId="2" xfId="0" applyNumberFormat="1" applyFill="1" applyBorder="1" applyAlignment="1">
      <alignment horizontal="left" wrapText="1"/>
    </xf>
    <xf numFmtId="49" fontId="0" fillId="2" borderId="6" xfId="0" applyNumberFormat="1" applyFill="1" applyBorder="1" applyAlignment="1">
      <alignment horizontal="left" wrapText="1"/>
    </xf>
    <xf numFmtId="49" fontId="0" fillId="2" borderId="0" xfId="0" applyNumberFormat="1" applyFill="1" applyBorder="1" applyAlignment="1">
      <alignment horizontal="left" wrapText="1"/>
    </xf>
    <xf numFmtId="49" fontId="0" fillId="2" borderId="5" xfId="0" applyNumberFormat="1" applyFill="1" applyBorder="1" applyAlignment="1">
      <alignment wrapText="1"/>
    </xf>
    <xf numFmtId="49" fontId="0" fillId="2" borderId="2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6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49" fontId="14" fillId="3" borderId="4" xfId="0" applyNumberFormat="1" applyFont="1" applyFill="1" applyBorder="1" applyAlignment="1">
      <alignment wrapText="1"/>
    </xf>
    <xf numFmtId="49" fontId="15" fillId="2" borderId="2" xfId="0" applyNumberFormat="1" applyFont="1" applyFill="1" applyBorder="1" applyAlignment="1">
      <alignment horizontal="center"/>
    </xf>
    <xf numFmtId="164" fontId="16" fillId="3" borderId="4" xfId="0" applyNumberFormat="1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2" xfId="0" applyFont="1" applyFill="1" applyBorder="1"/>
    <xf numFmtId="164" fontId="12" fillId="4" borderId="4" xfId="0" applyNumberFormat="1" applyFont="1" applyFill="1" applyBorder="1"/>
    <xf numFmtId="164" fontId="12" fillId="2" borderId="5" xfId="0" applyNumberFormat="1" applyFont="1" applyFill="1" applyBorder="1"/>
    <xf numFmtId="164" fontId="12" fillId="2" borderId="1" xfId="0" applyNumberFormat="1" applyFont="1" applyFill="1" applyBorder="1"/>
    <xf numFmtId="0" fontId="12" fillId="2" borderId="1" xfId="0" applyNumberFormat="1" applyFont="1" applyFill="1" applyBorder="1"/>
    <xf numFmtId="164" fontId="12" fillId="2" borderId="2" xfId="0" applyNumberFormat="1" applyFont="1" applyFill="1" applyBorder="1"/>
    <xf numFmtId="165" fontId="12" fillId="2" borderId="6" xfId="0" applyNumberFormat="1" applyFont="1" applyFill="1" applyBorder="1"/>
    <xf numFmtId="0" fontId="12" fillId="0" borderId="0" xfId="0" applyNumberFormat="1" applyFont="1"/>
    <xf numFmtId="9" fontId="12" fillId="2" borderId="1" xfId="0" applyNumberFormat="1" applyFont="1" applyFill="1" applyBorder="1"/>
    <xf numFmtId="1" fontId="12" fillId="2" borderId="2" xfId="0" applyNumberFormat="1" applyFont="1" applyFill="1" applyBorder="1"/>
    <xf numFmtId="0" fontId="12" fillId="4" borderId="4" xfId="0" applyFont="1" applyFill="1" applyBorder="1"/>
    <xf numFmtId="9" fontId="12" fillId="2" borderId="5" xfId="0" applyNumberFormat="1" applyFont="1" applyFill="1" applyBorder="1"/>
    <xf numFmtId="0" fontId="12" fillId="2" borderId="1" xfId="0" applyFont="1" applyFill="1" applyBorder="1"/>
    <xf numFmtId="1" fontId="16" fillId="3" borderId="4" xfId="0" applyNumberFormat="1" applyFont="1" applyFill="1" applyBorder="1" applyAlignment="1">
      <alignment horizontal="center"/>
    </xf>
    <xf numFmtId="0" fontId="12" fillId="2" borderId="5" xfId="0" applyNumberFormat="1" applyFont="1" applyFill="1" applyBorder="1"/>
    <xf numFmtId="0" fontId="12" fillId="2" borderId="2" xfId="0" applyNumberFormat="1" applyFont="1" applyFill="1" applyBorder="1"/>
    <xf numFmtId="1" fontId="12" fillId="2" borderId="5" xfId="0" applyNumberFormat="1" applyFont="1" applyFill="1" applyBorder="1"/>
    <xf numFmtId="3" fontId="12" fillId="2" borderId="1" xfId="0" applyNumberFormat="1" applyFont="1" applyFill="1" applyBorder="1"/>
    <xf numFmtId="2" fontId="12" fillId="2" borderId="1" xfId="0" applyNumberFormat="1" applyFont="1" applyFill="1" applyBorder="1"/>
    <xf numFmtId="9" fontId="12" fillId="2" borderId="1" xfId="0" applyNumberFormat="1" applyFont="1" applyFill="1" applyBorder="1" applyAlignment="1">
      <alignment horizontal="center"/>
    </xf>
    <xf numFmtId="0" fontId="16" fillId="3" borderId="4" xfId="0" applyNumberFormat="1" applyFont="1" applyFill="1" applyBorder="1" applyAlignment="1">
      <alignment horizontal="center"/>
    </xf>
    <xf numFmtId="1" fontId="15" fillId="3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wrapText="1"/>
    </xf>
    <xf numFmtId="0" fontId="14" fillId="0" borderId="0" xfId="0" applyNumberFormat="1" applyFont="1"/>
    <xf numFmtId="49" fontId="3" fillId="0" borderId="20" xfId="0" applyNumberFormat="1" applyFont="1" applyBorder="1"/>
    <xf numFmtId="0" fontId="0" fillId="7" borderId="19" xfId="0" applyNumberFormat="1" applyFill="1" applyBorder="1"/>
    <xf numFmtId="0" fontId="0" fillId="7" borderId="19" xfId="0" applyFill="1" applyBorder="1"/>
    <xf numFmtId="9" fontId="0" fillId="0" borderId="0" xfId="0" applyNumberFormat="1"/>
    <xf numFmtId="0" fontId="14" fillId="2" borderId="6" xfId="0" applyFont="1" applyFill="1" applyBorder="1" applyAlignment="1">
      <alignment wrapText="1"/>
    </xf>
    <xf numFmtId="2" fontId="0" fillId="2" borderId="6" xfId="0" applyNumberFormat="1" applyFill="1" applyBorder="1"/>
    <xf numFmtId="0" fontId="19" fillId="8" borderId="0" xfId="0" applyNumberFormat="1" applyFont="1" applyFill="1" applyBorder="1"/>
    <xf numFmtId="0" fontId="19" fillId="8" borderId="0" xfId="0" applyFont="1" applyFill="1" applyBorder="1"/>
    <xf numFmtId="0" fontId="0" fillId="0" borderId="0" xfId="0" applyNumberFormat="1" applyBorder="1"/>
    <xf numFmtId="0" fontId="11" fillId="0" borderId="0" xfId="0" applyFont="1" applyBorder="1"/>
    <xf numFmtId="0" fontId="0" fillId="0" borderId="0" xfId="0" applyBorder="1"/>
    <xf numFmtId="0" fontId="0" fillId="0" borderId="19" xfId="0" applyNumberFormat="1" applyBorder="1"/>
    <xf numFmtId="0" fontId="0" fillId="0" borderId="19" xfId="0" applyBorder="1"/>
    <xf numFmtId="0" fontId="19" fillId="8" borderId="22" xfId="0" applyNumberFormat="1" applyFont="1" applyFill="1" applyBorder="1"/>
    <xf numFmtId="0" fontId="19" fillId="8" borderId="22" xfId="0" applyFont="1" applyFill="1" applyBorder="1"/>
    <xf numFmtId="0" fontId="19" fillId="9" borderId="21" xfId="0" applyNumberFormat="1" applyFont="1" applyFill="1" applyBorder="1"/>
    <xf numFmtId="0" fontId="19" fillId="9" borderId="21" xfId="0" applyFont="1" applyFill="1" applyBorder="1"/>
    <xf numFmtId="1" fontId="0" fillId="0" borderId="0" xfId="0" applyNumberFormat="1"/>
    <xf numFmtId="0" fontId="0" fillId="2" borderId="23" xfId="0" applyNumberFormat="1" applyFill="1" applyBorder="1"/>
    <xf numFmtId="49" fontId="14" fillId="2" borderId="1" xfId="0" applyNumberFormat="1" applyFont="1" applyFill="1" applyBorder="1" applyAlignment="1">
      <alignment horizontal="left" wrapText="1"/>
    </xf>
    <xf numFmtId="0" fontId="0" fillId="0" borderId="0" xfId="0" applyNumberFormat="1" applyFill="1" applyBorder="1"/>
    <xf numFmtId="0" fontId="0" fillId="9" borderId="0" xfId="0" applyFill="1"/>
    <xf numFmtId="0" fontId="0" fillId="9" borderId="0" xfId="0" applyNumberFormat="1" applyFill="1"/>
    <xf numFmtId="0" fontId="0" fillId="8" borderId="21" xfId="0" applyNumberFormat="1" applyFill="1" applyBorder="1"/>
    <xf numFmtId="0" fontId="14" fillId="8" borderId="21" xfId="0" applyNumberFormat="1" applyFont="1" applyFill="1" applyBorder="1"/>
    <xf numFmtId="0" fontId="0" fillId="8" borderId="21" xfId="0" applyFill="1" applyBorder="1"/>
    <xf numFmtId="0" fontId="0" fillId="8" borderId="24" xfId="0" applyFill="1" applyBorder="1"/>
    <xf numFmtId="49" fontId="0" fillId="8" borderId="21" xfId="0" applyNumberFormat="1" applyFill="1" applyBorder="1"/>
    <xf numFmtId="164" fontId="0" fillId="8" borderId="21" xfId="0" applyNumberFormat="1" applyFill="1" applyBorder="1"/>
    <xf numFmtId="0" fontId="0" fillId="8" borderId="25" xfId="0" applyFill="1" applyBorder="1"/>
    <xf numFmtId="49" fontId="0" fillId="8" borderId="25" xfId="0" applyNumberFormat="1" applyFill="1" applyBorder="1"/>
    <xf numFmtId="49" fontId="0" fillId="0" borderId="0" xfId="0" applyNumberFormat="1" applyFill="1" applyBorder="1"/>
    <xf numFmtId="2" fontId="0" fillId="0" borderId="0" xfId="0" applyNumberFormat="1"/>
    <xf numFmtId="49" fontId="0" fillId="0" borderId="10" xfId="0" applyNumberFormat="1" applyBorder="1"/>
    <xf numFmtId="0" fontId="0" fillId="10" borderId="24" xfId="0" applyFill="1" applyBorder="1"/>
    <xf numFmtId="49" fontId="0" fillId="10" borderId="21" xfId="0" applyNumberFormat="1" applyFill="1" applyBorder="1" applyAlignment="1">
      <alignment wrapText="1"/>
    </xf>
    <xf numFmtId="0" fontId="0" fillId="10" borderId="21" xfId="0" applyFill="1" applyBorder="1"/>
    <xf numFmtId="0" fontId="0" fillId="10" borderId="21" xfId="0" applyNumberFormat="1" applyFill="1" applyBorder="1"/>
    <xf numFmtId="49" fontId="0" fillId="10" borderId="21" xfId="0" applyNumberFormat="1" applyFill="1" applyBorder="1"/>
    <xf numFmtId="0" fontId="0" fillId="0" borderId="22" xfId="0" applyNumberFormat="1" applyBorder="1"/>
    <xf numFmtId="0" fontId="0" fillId="0" borderId="22" xfId="0" applyBorder="1"/>
    <xf numFmtId="0" fontId="0" fillId="11" borderId="19" xfId="0" applyNumberFormat="1" applyFill="1" applyBorder="1"/>
    <xf numFmtId="0" fontId="0" fillId="11" borderId="0" xfId="0" applyNumberFormat="1" applyFill="1" applyBorder="1"/>
    <xf numFmtId="1" fontId="0" fillId="11" borderId="19" xfId="0" applyNumberFormat="1" applyFill="1" applyBorder="1"/>
    <xf numFmtId="1" fontId="0" fillId="11" borderId="22" xfId="0" applyNumberFormat="1" applyFill="1" applyBorder="1"/>
    <xf numFmtId="0" fontId="0" fillId="11" borderId="22" xfId="0" applyNumberFormat="1" applyFill="1" applyBorder="1"/>
    <xf numFmtId="1" fontId="0" fillId="11" borderId="0" xfId="0" applyNumberFormat="1" applyFill="1" applyBorder="1"/>
    <xf numFmtId="0" fontId="0" fillId="11" borderId="21" xfId="0" applyNumberFormat="1" applyFill="1" applyBorder="1"/>
    <xf numFmtId="0" fontId="0" fillId="11" borderId="0" xfId="0" applyFill="1" applyBorder="1"/>
    <xf numFmtId="0" fontId="12" fillId="11" borderId="0" xfId="0" applyNumberFormat="1" applyFont="1" applyFill="1" applyBorder="1"/>
    <xf numFmtId="164" fontId="0" fillId="11" borderId="0" xfId="0" applyNumberFormat="1" applyFill="1" applyBorder="1"/>
    <xf numFmtId="0" fontId="12" fillId="11" borderId="0" xfId="0" applyFont="1" applyFill="1" applyBorder="1"/>
    <xf numFmtId="0" fontId="0" fillId="7" borderId="0" xfId="0" applyFill="1" applyBorder="1"/>
    <xf numFmtId="0" fontId="0" fillId="7" borderId="0" xfId="0" applyNumberFormat="1" applyFill="1" applyBorder="1"/>
    <xf numFmtId="0" fontId="19" fillId="7" borderId="7" xfId="0" applyFont="1" applyFill="1" applyBorder="1"/>
    <xf numFmtId="49" fontId="19" fillId="7" borderId="4" xfId="0" applyNumberFormat="1" applyFont="1" applyFill="1" applyBorder="1"/>
    <xf numFmtId="0" fontId="19" fillId="7" borderId="0" xfId="0" applyFont="1" applyFill="1"/>
    <xf numFmtId="0" fontId="19" fillId="7" borderId="0" xfId="0" applyFont="1" applyFill="1" applyBorder="1"/>
    <xf numFmtId="0" fontId="19" fillId="7" borderId="0" xfId="0" applyNumberFormat="1" applyFont="1" applyFill="1" applyBorder="1"/>
    <xf numFmtId="0" fontId="19" fillId="7" borderId="0" xfId="0" applyNumberFormat="1" applyFont="1" applyFill="1"/>
    <xf numFmtId="49" fontId="17" fillId="0" borderId="10" xfId="0" applyNumberFormat="1" applyFont="1" applyBorder="1"/>
    <xf numFmtId="0" fontId="12" fillId="7" borderId="21" xfId="0" applyNumberFormat="1" applyFont="1" applyFill="1" applyBorder="1"/>
    <xf numFmtId="0" fontId="12" fillId="7" borderId="21" xfId="0" applyFont="1" applyFill="1" applyBorder="1"/>
    <xf numFmtId="0" fontId="0" fillId="11" borderId="19" xfId="0" applyFill="1" applyBorder="1"/>
    <xf numFmtId="0" fontId="0" fillId="11" borderId="22" xfId="0" applyFill="1" applyBorder="1"/>
    <xf numFmtId="0" fontId="0" fillId="10" borderId="0" xfId="0" applyNumberFormat="1" applyFill="1" applyBorder="1"/>
    <xf numFmtId="0" fontId="14" fillId="0" borderId="19" xfId="0" applyNumberFormat="1" applyFont="1" applyBorder="1"/>
    <xf numFmtId="0" fontId="0" fillId="0" borderId="21" xfId="0" applyNumberFormat="1" applyBorder="1"/>
    <xf numFmtId="0" fontId="14" fillId="0" borderId="21" xfId="0" applyNumberFormat="1" applyFont="1" applyBorder="1"/>
    <xf numFmtId="0" fontId="0" fillId="0" borderId="21" xfId="0" applyBorder="1"/>
    <xf numFmtId="0" fontId="19" fillId="9" borderId="22" xfId="0" applyFont="1" applyFill="1" applyBorder="1"/>
    <xf numFmtId="0" fontId="19" fillId="9" borderId="22" xfId="0" applyNumberFormat="1" applyFont="1" applyFill="1" applyBorder="1"/>
    <xf numFmtId="0" fontId="19" fillId="9" borderId="27" xfId="0" applyFont="1" applyFill="1" applyBorder="1"/>
    <xf numFmtId="49" fontId="19" fillId="9" borderId="22" xfId="0" applyNumberFormat="1" applyFont="1" applyFill="1" applyBorder="1"/>
    <xf numFmtId="49" fontId="0" fillId="0" borderId="0" xfId="0" applyNumberFormat="1" applyBorder="1"/>
    <xf numFmtId="49" fontId="0" fillId="0" borderId="22" xfId="0" applyNumberFormat="1" applyBorder="1"/>
    <xf numFmtId="0" fontId="14" fillId="0" borderId="0" xfId="0" applyNumberFormat="1" applyFont="1" applyBorder="1"/>
    <xf numFmtId="49" fontId="3" fillId="0" borderId="0" xfId="0" applyNumberFormat="1" applyFont="1" applyBorder="1"/>
    <xf numFmtId="49" fontId="3" fillId="0" borderId="19" xfId="0" applyNumberFormat="1" applyFont="1" applyBorder="1"/>
    <xf numFmtId="49" fontId="0" fillId="0" borderId="0" xfId="0" applyNumberFormat="1" applyBorder="1" applyAlignment="1">
      <alignment horizontal="left"/>
    </xf>
    <xf numFmtId="49" fontId="14" fillId="0" borderId="0" xfId="0" applyNumberFormat="1" applyFont="1" applyBorder="1"/>
    <xf numFmtId="0" fontId="0" fillId="10" borderId="0" xfId="0" applyFill="1" applyBorder="1"/>
    <xf numFmtId="0" fontId="19" fillId="7" borderId="11" xfId="0" applyFont="1" applyFill="1" applyBorder="1"/>
    <xf numFmtId="49" fontId="19" fillId="7" borderId="12" xfId="0" applyNumberFormat="1" applyFont="1" applyFill="1" applyBorder="1"/>
    <xf numFmtId="0" fontId="0" fillId="8" borderId="0" xfId="0" applyNumberFormat="1" applyFill="1" applyBorder="1"/>
    <xf numFmtId="49" fontId="0" fillId="0" borderId="19" xfId="0" applyNumberFormat="1" applyBorder="1"/>
    <xf numFmtId="0" fontId="0" fillId="8" borderId="0" xfId="0" applyFill="1" applyBorder="1"/>
    <xf numFmtId="49" fontId="0" fillId="8" borderId="0" xfId="0" applyNumberFormat="1" applyFill="1" applyBorder="1"/>
    <xf numFmtId="1" fontId="0" fillId="8" borderId="0" xfId="0" applyNumberFormat="1" applyFill="1" applyBorder="1"/>
    <xf numFmtId="1" fontId="0" fillId="8" borderId="21" xfId="0" applyNumberFormat="1" applyFill="1" applyBorder="1"/>
    <xf numFmtId="0" fontId="0" fillId="8" borderId="19" xfId="0" applyFill="1" applyBorder="1"/>
    <xf numFmtId="0" fontId="0" fillId="8" borderId="19" xfId="0" applyNumberFormat="1" applyFill="1" applyBorder="1"/>
    <xf numFmtId="49" fontId="0" fillId="0" borderId="22" xfId="0" applyNumberFormat="1" applyBorder="1" applyAlignment="1">
      <alignment horizontal="left"/>
    </xf>
    <xf numFmtId="164" fontId="0" fillId="11" borderId="22" xfId="0" applyNumberFormat="1" applyFill="1" applyBorder="1"/>
    <xf numFmtId="49" fontId="0" fillId="0" borderId="19" xfId="0" applyNumberFormat="1" applyBorder="1" applyAlignment="1">
      <alignment horizontal="left"/>
    </xf>
    <xf numFmtId="0" fontId="0" fillId="8" borderId="27" xfId="0" applyFill="1" applyBorder="1"/>
    <xf numFmtId="49" fontId="0" fillId="8" borderId="22" xfId="0" applyNumberFormat="1" applyFill="1" applyBorder="1"/>
    <xf numFmtId="0" fontId="0" fillId="8" borderId="22" xfId="0" applyFill="1" applyBorder="1"/>
    <xf numFmtId="164" fontId="0" fillId="8" borderId="22" xfId="0" applyNumberFormat="1" applyFill="1" applyBorder="1"/>
    <xf numFmtId="0" fontId="0" fillId="8" borderId="22" xfId="0" applyNumberFormat="1" applyFill="1" applyBorder="1"/>
    <xf numFmtId="0" fontId="12" fillId="0" borderId="0" xfId="0" applyFont="1" applyBorder="1"/>
    <xf numFmtId="49" fontId="12" fillId="0" borderId="0" xfId="0" applyNumberFormat="1" applyFont="1" applyBorder="1"/>
    <xf numFmtId="0" fontId="12" fillId="0" borderId="0" xfId="0" applyNumberFormat="1" applyFont="1" applyBorder="1"/>
    <xf numFmtId="49" fontId="0" fillId="11" borderId="0" xfId="0" applyNumberFormat="1" applyFill="1" applyBorder="1"/>
    <xf numFmtId="0" fontId="0" fillId="11" borderId="0" xfId="0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6" fillId="11" borderId="0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2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11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1" xfId="0" applyNumberForma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19" fillId="9" borderId="21" xfId="0" applyFont="1" applyFill="1" applyBorder="1" applyAlignment="1">
      <alignment horizontal="center" vertical="center"/>
    </xf>
    <xf numFmtId="0" fontId="19" fillId="9" borderId="21" xfId="0" applyNumberFormat="1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19" fillId="8" borderId="22" xfId="0" applyNumberFormat="1" applyFont="1" applyFill="1" applyBorder="1" applyAlignment="1">
      <alignment horizontal="center" vertical="center"/>
    </xf>
    <xf numFmtId="0" fontId="19" fillId="8" borderId="0" xfId="0" applyNumberFormat="1" applyFont="1" applyFill="1" applyBorder="1" applyAlignment="1">
      <alignment horizontal="center" vertical="center"/>
    </xf>
    <xf numFmtId="9" fontId="0" fillId="11" borderId="0" xfId="0" applyNumberForma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11" borderId="21" xfId="0" applyNumberForma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11" borderId="22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11" borderId="19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1" fontId="0" fillId="8" borderId="0" xfId="0" applyNumberFormat="1" applyFill="1" applyBorder="1" applyAlignment="1">
      <alignment horizontal="center" vertical="center"/>
    </xf>
    <xf numFmtId="1" fontId="5" fillId="8" borderId="0" xfId="0" applyNumberFormat="1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1" fontId="0" fillId="8" borderId="21" xfId="0" applyNumberFormat="1" applyFill="1" applyBorder="1" applyAlignment="1">
      <alignment horizontal="center" vertical="center"/>
    </xf>
    <xf numFmtId="1" fontId="5" fillId="11" borderId="0" xfId="0" applyNumberFormat="1" applyFont="1" applyFill="1" applyBorder="1" applyAlignment="1">
      <alignment horizontal="center" vertical="center"/>
    </xf>
    <xf numFmtId="0" fontId="0" fillId="8" borderId="21" xfId="0" applyNumberForma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11" borderId="22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11" borderId="0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5" fillId="11" borderId="0" xfId="0" applyNumberFormat="1" applyFont="1" applyFill="1" applyBorder="1" applyAlignment="1">
      <alignment horizontal="center" vertical="center"/>
    </xf>
    <xf numFmtId="164" fontId="7" fillId="11" borderId="0" xfId="0" applyNumberFormat="1" applyFont="1" applyFill="1" applyBorder="1" applyAlignment="1">
      <alignment horizontal="center" vertical="center"/>
    </xf>
    <xf numFmtId="1" fontId="7" fillId="11" borderId="0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164" fontId="0" fillId="8" borderId="22" xfId="0" applyNumberFormat="1" applyFill="1" applyBorder="1" applyAlignment="1">
      <alignment horizontal="center" vertical="center"/>
    </xf>
    <xf numFmtId="164" fontId="0" fillId="11" borderId="19" xfId="0" applyNumberFormat="1" applyFill="1" applyBorder="1" applyAlignment="1">
      <alignment horizontal="center" vertical="center"/>
    </xf>
    <xf numFmtId="164" fontId="5" fillId="11" borderId="19" xfId="0" applyNumberFormat="1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11" borderId="0" xfId="0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5" fillId="11" borderId="0" xfId="0" applyNumberFormat="1" applyFont="1" applyFill="1" applyBorder="1" applyAlignment="1">
      <alignment horizontal="center" vertical="center"/>
    </xf>
    <xf numFmtId="164" fontId="0" fillId="10" borderId="21" xfId="0" applyNumberFormat="1" applyFill="1" applyBorder="1" applyAlignment="1">
      <alignment horizontal="center" vertical="center"/>
    </xf>
    <xf numFmtId="164" fontId="0" fillId="8" borderId="21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8" borderId="19" xfId="0" applyNumberFormat="1" applyFill="1" applyBorder="1" applyAlignment="1">
      <alignment horizontal="center" vertical="center"/>
    </xf>
    <xf numFmtId="0" fontId="24" fillId="7" borderId="27" xfId="0" applyFont="1" applyFill="1" applyBorder="1"/>
    <xf numFmtId="49" fontId="24" fillId="7" borderId="22" xfId="0" applyNumberFormat="1" applyFont="1" applyFill="1" applyBorder="1"/>
    <xf numFmtId="0" fontId="24" fillId="7" borderId="22" xfId="0" applyFont="1" applyFill="1" applyBorder="1" applyAlignment="1">
      <alignment horizontal="center" vertical="center"/>
    </xf>
    <xf numFmtId="164" fontId="24" fillId="7" borderId="22" xfId="0" applyNumberFormat="1" applyFont="1" applyFill="1" applyBorder="1" applyAlignment="1">
      <alignment horizontal="center" vertical="center"/>
    </xf>
    <xf numFmtId="0" fontId="24" fillId="7" borderId="22" xfId="0" applyFont="1" applyFill="1" applyBorder="1"/>
    <xf numFmtId="0" fontId="24" fillId="7" borderId="22" xfId="0" applyNumberFormat="1" applyFont="1" applyFill="1" applyBorder="1"/>
    <xf numFmtId="164" fontId="25" fillId="7" borderId="22" xfId="0" applyNumberFormat="1" applyFont="1" applyFill="1" applyBorder="1" applyAlignment="1">
      <alignment horizontal="center" vertical="center"/>
    </xf>
    <xf numFmtId="0" fontId="24" fillId="9" borderId="26" xfId="0" applyFont="1" applyFill="1" applyBorder="1"/>
    <xf numFmtId="49" fontId="24" fillId="9" borderId="19" xfId="0" applyNumberFormat="1" applyFont="1" applyFill="1" applyBorder="1"/>
    <xf numFmtId="0" fontId="24" fillId="9" borderId="19" xfId="0" applyFont="1" applyFill="1" applyBorder="1" applyAlignment="1">
      <alignment horizontal="center" vertical="center"/>
    </xf>
    <xf numFmtId="164" fontId="24" fillId="9" borderId="19" xfId="0" applyNumberFormat="1" applyFont="1" applyFill="1" applyBorder="1" applyAlignment="1">
      <alignment horizontal="center" vertical="center"/>
    </xf>
    <xf numFmtId="164" fontId="24" fillId="9" borderId="19" xfId="0" applyNumberFormat="1" applyFont="1" applyFill="1" applyBorder="1"/>
    <xf numFmtId="0" fontId="24" fillId="9" borderId="19" xfId="0" applyNumberFormat="1" applyFont="1" applyFill="1" applyBorder="1"/>
    <xf numFmtId="0" fontId="24" fillId="9" borderId="19" xfId="0" applyFont="1" applyFill="1" applyBorder="1"/>
    <xf numFmtId="0" fontId="0" fillId="9" borderId="23" xfId="0" applyFill="1" applyBorder="1"/>
    <xf numFmtId="49" fontId="0" fillId="9" borderId="23" xfId="0" applyNumberFormat="1" applyFill="1" applyBorder="1"/>
    <xf numFmtId="164" fontId="0" fillId="9" borderId="23" xfId="0" applyNumberFormat="1" applyFill="1" applyBorder="1" applyAlignment="1">
      <alignment horizontal="center" vertical="center"/>
    </xf>
    <xf numFmtId="164" fontId="0" fillId="9" borderId="31" xfId="0" applyNumberFormat="1" applyFill="1" applyBorder="1" applyAlignment="1">
      <alignment horizontal="center" vertical="center"/>
    </xf>
    <xf numFmtId="0" fontId="0" fillId="7" borderId="26" xfId="0" applyFill="1" applyBorder="1"/>
    <xf numFmtId="49" fontId="0" fillId="7" borderId="19" xfId="0" applyNumberFormat="1" applyFill="1" applyBorder="1"/>
    <xf numFmtId="164" fontId="0" fillId="7" borderId="19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64" fontId="8" fillId="9" borderId="0" xfId="0" applyNumberFormat="1" applyFont="1" applyFill="1" applyBorder="1" applyAlignment="1">
      <alignment horizontal="center" vertical="center"/>
    </xf>
    <xf numFmtId="0" fontId="0" fillId="9" borderId="0" xfId="0" applyFill="1" applyBorder="1"/>
    <xf numFmtId="0" fontId="0" fillId="9" borderId="0" xfId="0" applyNumberFormat="1" applyFill="1" applyBorder="1"/>
    <xf numFmtId="0" fontId="0" fillId="7" borderId="19" xfId="0" applyFill="1" applyBorder="1" applyAlignment="1">
      <alignment horizontal="center" vertical="center"/>
    </xf>
    <xf numFmtId="164" fontId="7" fillId="7" borderId="0" xfId="0" applyNumberFormat="1" applyFont="1" applyFill="1" applyBorder="1" applyAlignment="1">
      <alignment horizontal="center" vertical="center"/>
    </xf>
    <xf numFmtId="164" fontId="6" fillId="10" borderId="0" xfId="0" applyNumberFormat="1" applyFont="1" applyFill="1" applyBorder="1" applyAlignment="1">
      <alignment horizontal="center" vertical="center"/>
    </xf>
    <xf numFmtId="164" fontId="6" fillId="10" borderId="21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0" fontId="0" fillId="11" borderId="22" xfId="0" applyNumberFormat="1" applyFill="1" applyBorder="1" applyAlignment="1">
      <alignment horizontal="center" vertical="center"/>
    </xf>
    <xf numFmtId="0" fontId="0" fillId="11" borderId="19" xfId="0" applyNumberFormat="1" applyFill="1" applyBorder="1" applyAlignment="1">
      <alignment horizontal="center" vertical="center"/>
    </xf>
    <xf numFmtId="164" fontId="19" fillId="7" borderId="12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wrapText="1"/>
    </xf>
    <xf numFmtId="0" fontId="26" fillId="7" borderId="24" xfId="0" applyFont="1" applyFill="1" applyBorder="1"/>
    <xf numFmtId="49" fontId="19" fillId="7" borderId="21" xfId="0" applyNumberFormat="1" applyFont="1" applyFill="1" applyBorder="1"/>
    <xf numFmtId="0" fontId="19" fillId="7" borderId="21" xfId="0" applyFont="1" applyFill="1" applyBorder="1" applyAlignment="1">
      <alignment horizontal="center" vertical="center"/>
    </xf>
    <xf numFmtId="0" fontId="19" fillId="7" borderId="21" xfId="0" applyNumberFormat="1" applyFont="1" applyFill="1" applyBorder="1" applyAlignment="1">
      <alignment horizontal="center" vertical="center"/>
    </xf>
    <xf numFmtId="0" fontId="20" fillId="7" borderId="21" xfId="0" applyNumberFormat="1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19" fillId="7" borderId="21" xfId="0" applyFont="1" applyFill="1" applyBorder="1"/>
    <xf numFmtId="0" fontId="19" fillId="7" borderId="21" xfId="0" applyNumberFormat="1" applyFont="1" applyFill="1" applyBorder="1"/>
    <xf numFmtId="0" fontId="19" fillId="9" borderId="22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/>
    <xf numFmtId="0" fontId="14" fillId="0" borderId="22" xfId="0" applyNumberFormat="1" applyFont="1" applyBorder="1"/>
    <xf numFmtId="0" fontId="0" fillId="0" borderId="22" xfId="0" applyNumberFormat="1" applyBorder="1" applyAlignment="1">
      <alignment horizontal="center" vertical="center"/>
    </xf>
    <xf numFmtId="0" fontId="27" fillId="0" borderId="0" xfId="0" applyNumberFormat="1" applyFont="1" applyBorder="1"/>
    <xf numFmtId="0" fontId="27" fillId="11" borderId="0" xfId="0" applyFont="1" applyFill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7" fillId="11" borderId="0" xfId="0" applyNumberFormat="1" applyFont="1" applyFill="1" applyBorder="1" applyAlignment="1">
      <alignment horizontal="center" vertical="center"/>
    </xf>
    <xf numFmtId="0" fontId="27" fillId="11" borderId="0" xfId="0" applyNumberFormat="1" applyFont="1" applyFill="1" applyBorder="1"/>
    <xf numFmtId="0" fontId="27" fillId="0" borderId="0" xfId="0" applyFont="1" applyBorder="1"/>
  </cellXfs>
  <cellStyles count="2">
    <cellStyle name="Обычный" xfId="0" builtinId="0"/>
    <cellStyle name="Процентный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C5DEB5"/>
      <rgbColor rgb="FFFFF2CB"/>
      <rgbColor rgb="FFFF0000"/>
      <rgbColor rgb="FFF4B083"/>
      <rgbColor rgb="FFFFE59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94"/>
  <sheetViews>
    <sheetView showGridLines="0" topLeftCell="A42" workbookViewId="0">
      <selection activeCell="C71" sqref="C71"/>
    </sheetView>
  </sheetViews>
  <sheetFormatPr defaultColWidth="8.77734375" defaultRowHeight="14.4" customHeight="1"/>
  <cols>
    <col min="1" max="1" width="20.33203125" style="1" customWidth="1"/>
    <col min="2" max="2" width="48" style="67" customWidth="1"/>
    <col min="3" max="3" width="33.109375" style="1" customWidth="1"/>
    <col min="4" max="4" width="39.44140625" style="1" customWidth="1"/>
    <col min="5" max="5" width="34.88671875" style="79" customWidth="1"/>
    <col min="6" max="6" width="35.6640625" style="79" customWidth="1"/>
    <col min="7" max="256" width="8.88671875" style="1" customWidth="1"/>
  </cols>
  <sheetData>
    <row r="1" spans="1:6" ht="15" customHeight="1">
      <c r="A1" s="2"/>
      <c r="B1" s="54"/>
      <c r="C1" s="5" t="s">
        <v>90</v>
      </c>
      <c r="D1" s="5" t="s">
        <v>91</v>
      </c>
      <c r="E1" s="69" t="s">
        <v>102</v>
      </c>
      <c r="F1" s="69" t="s">
        <v>103</v>
      </c>
    </row>
    <row r="2" spans="1:6" ht="15.6" customHeight="1">
      <c r="A2" s="6" t="s">
        <v>0</v>
      </c>
      <c r="B2" s="55" t="s">
        <v>1</v>
      </c>
      <c r="C2" s="8">
        <v>700</v>
      </c>
      <c r="D2" s="8">
        <v>1500</v>
      </c>
      <c r="E2" s="70">
        <v>2000</v>
      </c>
      <c r="F2" s="70">
        <v>7000</v>
      </c>
    </row>
    <row r="3" spans="1:6" ht="15" customHeight="1">
      <c r="A3" s="2"/>
      <c r="B3" s="56" t="s">
        <v>92</v>
      </c>
      <c r="C3" s="9">
        <v>2</v>
      </c>
      <c r="D3" s="9">
        <v>2</v>
      </c>
      <c r="E3" s="71">
        <v>12</v>
      </c>
      <c r="F3" s="71">
        <v>12</v>
      </c>
    </row>
    <row r="4" spans="1:6" ht="15" customHeight="1">
      <c r="A4" s="2"/>
      <c r="B4" s="54"/>
      <c r="C4" s="4"/>
      <c r="D4" s="4"/>
      <c r="E4" s="72"/>
      <c r="F4" s="72"/>
    </row>
    <row r="5" spans="1:6" ht="15.6" customHeight="1">
      <c r="A5" s="10"/>
      <c r="B5" s="55" t="s">
        <v>98</v>
      </c>
      <c r="C5" s="8">
        <f>(C6+C11)+C25+C42+C38</f>
        <v>152.43836044103313</v>
      </c>
      <c r="D5" s="8">
        <f t="shared" ref="D5:F5" si="0">(D6+D11)+D25+D42+D38</f>
        <v>398.86890076754383</v>
      </c>
      <c r="E5" s="8">
        <f t="shared" si="0"/>
        <v>507.42393092105266</v>
      </c>
      <c r="F5" s="8">
        <f t="shared" si="0"/>
        <v>1694.2660361842106</v>
      </c>
    </row>
    <row r="6" spans="1:6" ht="15" customHeight="1">
      <c r="A6" s="10"/>
      <c r="B6" s="46" t="s">
        <v>140</v>
      </c>
      <c r="C6" s="11">
        <f>C7/(1-C49)</f>
        <v>105.26315789473685</v>
      </c>
      <c r="D6" s="11">
        <f>D7/(1-D49)</f>
        <v>315.78947368421052</v>
      </c>
      <c r="E6" s="73">
        <f>E7/(1-E49)</f>
        <v>378.94736842105266</v>
      </c>
      <c r="F6" s="73">
        <f>F7/(1-F49)</f>
        <v>1515.7894736842106</v>
      </c>
    </row>
    <row r="7" spans="1:6" ht="15" customHeight="1">
      <c r="A7" s="2"/>
      <c r="B7" s="57" t="s">
        <v>2</v>
      </c>
      <c r="C7" s="12">
        <f>C8*C3</f>
        <v>100</v>
      </c>
      <c r="D7" s="12">
        <f>D8*D3</f>
        <v>300</v>
      </c>
      <c r="E7" s="74">
        <f>E8*E3</f>
        <v>360</v>
      </c>
      <c r="F7" s="74">
        <f>F8*F3</f>
        <v>1440</v>
      </c>
    </row>
    <row r="8" spans="1:6" ht="15" customHeight="1">
      <c r="A8" s="13" t="s">
        <v>0</v>
      </c>
      <c r="B8" s="58" t="s">
        <v>3</v>
      </c>
      <c r="C8" s="14">
        <v>50</v>
      </c>
      <c r="D8" s="14">
        <v>150</v>
      </c>
      <c r="E8" s="75">
        <v>30</v>
      </c>
      <c r="F8" s="75">
        <v>120</v>
      </c>
    </row>
    <row r="9" spans="1:6" ht="15" customHeight="1">
      <c r="A9" s="13"/>
      <c r="B9" s="58"/>
      <c r="C9" s="15"/>
      <c r="D9" s="15"/>
      <c r="E9" s="76"/>
      <c r="F9" s="76"/>
    </row>
    <row r="10" spans="1:6" ht="15" customHeight="1">
      <c r="A10" s="13"/>
      <c r="B10" s="59"/>
      <c r="C10" s="16"/>
      <c r="D10" s="16"/>
      <c r="E10" s="77"/>
      <c r="F10" s="77"/>
    </row>
    <row r="11" spans="1:6" ht="15" customHeight="1">
      <c r="A11" s="10"/>
      <c r="B11" s="46" t="s">
        <v>152</v>
      </c>
      <c r="C11" s="11">
        <f>C14*C18</f>
        <v>7.2337962962962958</v>
      </c>
      <c r="D11" s="11">
        <f>D14*D18</f>
        <v>8.1380208333333321</v>
      </c>
      <c r="E11" s="73">
        <f>E14*E18</f>
        <v>48.828125</v>
      </c>
      <c r="F11" s="73">
        <f>F14*F18</f>
        <v>48.828125</v>
      </c>
    </row>
    <row r="12" spans="1:6" ht="15" customHeight="1">
      <c r="A12" s="13" t="s">
        <v>0</v>
      </c>
      <c r="B12" s="60" t="s">
        <v>93</v>
      </c>
      <c r="C12" s="12">
        <v>50000</v>
      </c>
      <c r="D12" s="12">
        <v>50000</v>
      </c>
      <c r="E12" s="12">
        <v>50000</v>
      </c>
      <c r="F12" s="12">
        <v>50000</v>
      </c>
    </row>
    <row r="13" spans="1:6" ht="14.4" customHeight="1">
      <c r="B13" s="61" t="s">
        <v>94</v>
      </c>
      <c r="C13" s="1">
        <v>2</v>
      </c>
      <c r="D13" s="1">
        <v>2</v>
      </c>
      <c r="E13" s="1">
        <v>2</v>
      </c>
      <c r="F13" s="1">
        <v>2</v>
      </c>
    </row>
    <row r="14" spans="1:6" ht="15" customHeight="1">
      <c r="A14" s="13" t="s">
        <v>0</v>
      </c>
      <c r="B14" s="57" t="s">
        <v>96</v>
      </c>
      <c r="C14" s="17">
        <f>C12/C22</f>
        <v>347.22222222222223</v>
      </c>
      <c r="D14" s="17">
        <f>D12/D22</f>
        <v>390.625</v>
      </c>
      <c r="E14" s="78">
        <f>E12/E22</f>
        <v>390.625</v>
      </c>
      <c r="F14" s="78">
        <f>F12/F22</f>
        <v>390.625</v>
      </c>
    </row>
    <row r="15" spans="1:6" ht="14.4" customHeight="1">
      <c r="B15" s="67" t="s">
        <v>120</v>
      </c>
      <c r="C15" s="1">
        <v>1</v>
      </c>
      <c r="D15" s="1">
        <v>1</v>
      </c>
      <c r="E15" s="1">
        <v>1</v>
      </c>
      <c r="F15" s="1">
        <v>1</v>
      </c>
    </row>
    <row r="16" spans="1:6" ht="14.4" customHeight="1">
      <c r="B16" s="67" t="s">
        <v>122</v>
      </c>
      <c r="C16" s="1">
        <v>96</v>
      </c>
      <c r="D16" s="1">
        <v>96</v>
      </c>
      <c r="E16" s="1">
        <v>96</v>
      </c>
      <c r="F16" s="1">
        <v>96</v>
      </c>
    </row>
    <row r="17" spans="1:6" ht="14.4" customHeight="1">
      <c r="B17" s="67" t="s">
        <v>121</v>
      </c>
      <c r="C17" s="1">
        <f>C16/C3</f>
        <v>48</v>
      </c>
      <c r="D17" s="1">
        <f>D16/D3</f>
        <v>48</v>
      </c>
      <c r="E17" s="1">
        <f>E16/E3</f>
        <v>8</v>
      </c>
      <c r="F17" s="1">
        <f>F16/F3</f>
        <v>8</v>
      </c>
    </row>
    <row r="18" spans="1:6" ht="15" customHeight="1">
      <c r="A18" s="13" t="s">
        <v>0</v>
      </c>
      <c r="B18" s="58" t="s">
        <v>4</v>
      </c>
      <c r="C18" s="53">
        <f>C15/C17</f>
        <v>2.0833333333333332E-2</v>
      </c>
      <c r="D18" s="53">
        <f>D15/D17</f>
        <v>2.0833333333333332E-2</v>
      </c>
      <c r="E18" s="53">
        <f t="shared" ref="E18:F18" si="1">E15/E17</f>
        <v>0.125</v>
      </c>
      <c r="F18" s="53">
        <f t="shared" si="1"/>
        <v>0.125</v>
      </c>
    </row>
    <row r="19" spans="1:6" ht="15" customHeight="1">
      <c r="A19" s="13" t="s">
        <v>0</v>
      </c>
      <c r="B19" s="58" t="s">
        <v>5</v>
      </c>
      <c r="C19" s="15">
        <v>12</v>
      </c>
      <c r="D19" s="15">
        <v>8</v>
      </c>
      <c r="E19" s="15">
        <v>8</v>
      </c>
      <c r="F19" s="15">
        <v>8</v>
      </c>
    </row>
    <row r="20" spans="1:6" ht="15" customHeight="1">
      <c r="A20" s="13" t="s">
        <v>0</v>
      </c>
      <c r="B20" s="58" t="s">
        <v>6</v>
      </c>
      <c r="C20" s="15">
        <v>15</v>
      </c>
      <c r="D20" s="15">
        <v>20</v>
      </c>
      <c r="E20" s="15">
        <v>20</v>
      </c>
      <c r="F20" s="15">
        <v>20</v>
      </c>
    </row>
    <row r="21" spans="1:6" ht="15" customHeight="1">
      <c r="A21" s="13" t="s">
        <v>0</v>
      </c>
      <c r="B21" s="58" t="s">
        <v>7</v>
      </c>
      <c r="C21" s="19">
        <v>0.8</v>
      </c>
      <c r="D21" s="19">
        <v>0.8</v>
      </c>
      <c r="E21" s="80">
        <v>0.8</v>
      </c>
      <c r="F21" s="80">
        <v>0.8</v>
      </c>
    </row>
    <row r="22" spans="1:6" ht="15" customHeight="1">
      <c r="A22" s="2"/>
      <c r="B22" s="58" t="s">
        <v>95</v>
      </c>
      <c r="C22" s="15">
        <f>C19*C20*C21</f>
        <v>144</v>
      </c>
      <c r="D22" s="15">
        <f>D19*D20*D21</f>
        <v>128</v>
      </c>
      <c r="E22" s="76">
        <f>E19*E20*E21</f>
        <v>128</v>
      </c>
      <c r="F22" s="76">
        <f>F19*F20*F21</f>
        <v>128</v>
      </c>
    </row>
    <row r="23" spans="1:6" ht="15" customHeight="1">
      <c r="A23" s="2"/>
      <c r="B23" s="59" t="s">
        <v>8</v>
      </c>
      <c r="C23" s="20">
        <f>C22*C13/C18</f>
        <v>13824</v>
      </c>
      <c r="D23" s="20">
        <f>D22*D13/D18</f>
        <v>12288</v>
      </c>
      <c r="E23" s="81">
        <f>E22*E13/E18</f>
        <v>2048</v>
      </c>
      <c r="F23" s="81">
        <f>F22*F13/F18</f>
        <v>2048</v>
      </c>
    </row>
    <row r="24" spans="1:6" ht="14.4" customHeight="1">
      <c r="C24" s="114"/>
    </row>
    <row r="25" spans="1:6" ht="15" customHeight="1">
      <c r="A25" s="10"/>
      <c r="B25" s="46" t="s">
        <v>159</v>
      </c>
      <c r="C25" s="11">
        <f>C28*C31</f>
        <v>2.44140625</v>
      </c>
      <c r="D25" s="11">
        <f t="shared" ref="D25:F25" si="2">D28*D31</f>
        <v>2.44140625</v>
      </c>
      <c r="E25" s="73">
        <f t="shared" si="2"/>
        <v>14.6484375</v>
      </c>
      <c r="F25" s="73">
        <f t="shared" si="2"/>
        <v>14.6484375</v>
      </c>
    </row>
    <row r="26" spans="1:6" ht="14.4" customHeight="1">
      <c r="B26" s="67" t="s">
        <v>153</v>
      </c>
      <c r="C26" s="12">
        <v>30000</v>
      </c>
      <c r="D26" s="12">
        <v>30000</v>
      </c>
      <c r="E26" s="12">
        <v>30000</v>
      </c>
      <c r="F26" s="12">
        <v>30000</v>
      </c>
    </row>
    <row r="27" spans="1:6" ht="14.4" customHeight="1">
      <c r="B27" s="67" t="s">
        <v>154</v>
      </c>
      <c r="C27" s="1">
        <v>1</v>
      </c>
      <c r="D27" s="1">
        <v>1</v>
      </c>
      <c r="E27" s="1">
        <v>1</v>
      </c>
      <c r="F27" s="1">
        <v>1</v>
      </c>
    </row>
    <row r="28" spans="1:6" ht="14.4" customHeight="1">
      <c r="B28" s="67" t="s">
        <v>155</v>
      </c>
      <c r="C28" s="113">
        <f>C26/C35</f>
        <v>234.375</v>
      </c>
      <c r="D28" s="113">
        <f t="shared" ref="D28:F28" si="3">D26/D35</f>
        <v>234.375</v>
      </c>
      <c r="E28" s="113">
        <f t="shared" si="3"/>
        <v>234.375</v>
      </c>
      <c r="F28" s="113">
        <f t="shared" si="3"/>
        <v>234.375</v>
      </c>
    </row>
    <row r="29" spans="1:6" ht="14.4" customHeight="1">
      <c r="B29" s="67" t="s">
        <v>122</v>
      </c>
      <c r="C29" s="1">
        <v>96</v>
      </c>
      <c r="D29" s="1">
        <v>96</v>
      </c>
      <c r="E29" s="1">
        <v>96</v>
      </c>
      <c r="F29" s="1">
        <v>96</v>
      </c>
    </row>
    <row r="30" spans="1:6" ht="14.4" customHeight="1">
      <c r="B30" s="67" t="s">
        <v>156</v>
      </c>
      <c r="C30" s="128">
        <f>30/60</f>
        <v>0.5</v>
      </c>
      <c r="D30" s="128">
        <f t="shared" ref="D30:F30" si="4">30/60</f>
        <v>0.5</v>
      </c>
      <c r="E30" s="128">
        <f t="shared" si="4"/>
        <v>0.5</v>
      </c>
      <c r="F30" s="128">
        <f t="shared" si="4"/>
        <v>0.5</v>
      </c>
    </row>
    <row r="31" spans="1:6" ht="14.4" customHeight="1">
      <c r="B31" s="67" t="s">
        <v>158</v>
      </c>
      <c r="C31" s="128">
        <f>C30/C17</f>
        <v>1.0416666666666666E-2</v>
      </c>
      <c r="D31" s="128">
        <f>D30/D17</f>
        <v>1.0416666666666666E-2</v>
      </c>
      <c r="E31" s="128">
        <f>E30/E17</f>
        <v>6.25E-2</v>
      </c>
      <c r="F31" s="128">
        <f>F30/F17</f>
        <v>6.25E-2</v>
      </c>
    </row>
    <row r="32" spans="1:6" ht="14.4" customHeight="1">
      <c r="B32" s="58" t="s">
        <v>5</v>
      </c>
      <c r="C32" s="1">
        <v>8</v>
      </c>
      <c r="D32" s="1">
        <v>8</v>
      </c>
      <c r="E32" s="1">
        <v>8</v>
      </c>
      <c r="F32" s="1">
        <v>8</v>
      </c>
    </row>
    <row r="33" spans="1:6" ht="14.4" customHeight="1">
      <c r="B33" s="58" t="s">
        <v>6</v>
      </c>
      <c r="C33" s="1">
        <v>20</v>
      </c>
      <c r="D33" s="1">
        <v>20</v>
      </c>
      <c r="E33" s="1">
        <v>20</v>
      </c>
      <c r="F33" s="1">
        <v>20</v>
      </c>
    </row>
    <row r="34" spans="1:6" ht="14.4" customHeight="1">
      <c r="B34" s="58" t="s">
        <v>7</v>
      </c>
      <c r="C34" s="99">
        <v>0.8</v>
      </c>
      <c r="D34" s="99">
        <v>0.8</v>
      </c>
      <c r="E34" s="99">
        <v>0.8</v>
      </c>
      <c r="F34" s="99">
        <v>0.8</v>
      </c>
    </row>
    <row r="35" spans="1:6" ht="14.4" customHeight="1">
      <c r="B35" s="58" t="s">
        <v>95</v>
      </c>
      <c r="C35" s="1">
        <f>C32*C33*C34</f>
        <v>128</v>
      </c>
      <c r="D35" s="1">
        <f t="shared" ref="D35:F35" si="5">D32*D33*D34</f>
        <v>128</v>
      </c>
      <c r="E35" s="1">
        <f t="shared" si="5"/>
        <v>128</v>
      </c>
      <c r="F35" s="1">
        <f t="shared" si="5"/>
        <v>128</v>
      </c>
    </row>
    <row r="36" spans="1:6" ht="14.4" customHeight="1">
      <c r="B36" s="67" t="s">
        <v>157</v>
      </c>
      <c r="C36" s="1">
        <f>C35/C30*C17</f>
        <v>12288</v>
      </c>
      <c r="D36" s="1">
        <f>D35/D30*D17</f>
        <v>12288</v>
      </c>
      <c r="E36" s="1">
        <f>E35/E30*E17</f>
        <v>2048</v>
      </c>
      <c r="F36" s="1">
        <f>F35/F30*F17</f>
        <v>2048</v>
      </c>
    </row>
    <row r="38" spans="1:6" ht="15" customHeight="1">
      <c r="A38" s="13" t="s">
        <v>0</v>
      </c>
      <c r="B38" s="63" t="s">
        <v>11</v>
      </c>
      <c r="C38" s="16">
        <f>120/C17</f>
        <v>2.5</v>
      </c>
      <c r="D38" s="16">
        <f>120/D17</f>
        <v>2.5</v>
      </c>
      <c r="E38" s="16">
        <f>120/E17</f>
        <v>15</v>
      </c>
      <c r="F38" s="16">
        <f>120/F17</f>
        <v>15</v>
      </c>
    </row>
    <row r="42" spans="1:6" ht="15" customHeight="1">
      <c r="A42" s="10"/>
      <c r="B42" s="46" t="s">
        <v>9</v>
      </c>
      <c r="C42" s="11">
        <f>C43</f>
        <v>35</v>
      </c>
      <c r="D42" s="11">
        <f>D43</f>
        <v>70</v>
      </c>
      <c r="E42" s="73">
        <f>E43</f>
        <v>50</v>
      </c>
      <c r="F42" s="73">
        <f>F43</f>
        <v>100</v>
      </c>
    </row>
    <row r="43" spans="1:6" ht="15" customHeight="1">
      <c r="A43" s="13" t="s">
        <v>0</v>
      </c>
      <c r="B43" s="62" t="s">
        <v>10</v>
      </c>
      <c r="C43" s="12">
        <v>35</v>
      </c>
      <c r="D43" s="12">
        <v>70</v>
      </c>
      <c r="E43" s="74">
        <v>50</v>
      </c>
      <c r="F43" s="74">
        <v>100</v>
      </c>
    </row>
    <row r="47" spans="1:6" ht="15" customHeight="1">
      <c r="A47" s="10"/>
      <c r="B47" s="46" t="s">
        <v>12</v>
      </c>
      <c r="C47" s="21"/>
      <c r="D47" s="21"/>
      <c r="E47" s="82"/>
      <c r="F47" s="82"/>
    </row>
    <row r="48" spans="1:6" ht="15" customHeight="1">
      <c r="A48" s="2"/>
      <c r="B48" s="56"/>
      <c r="C48" s="22"/>
      <c r="D48" s="22"/>
      <c r="E48" s="83"/>
      <c r="F48" s="83"/>
    </row>
    <row r="49" spans="1:6" ht="15" customHeight="1">
      <c r="A49" s="13" t="s">
        <v>0</v>
      </c>
      <c r="B49" s="64" t="s">
        <v>97</v>
      </c>
      <c r="C49" s="19">
        <v>0.05</v>
      </c>
      <c r="D49" s="19">
        <v>0.05</v>
      </c>
      <c r="E49" s="80">
        <v>0.05</v>
      </c>
      <c r="F49" s="80">
        <v>0.05</v>
      </c>
    </row>
    <row r="50" spans="1:6" ht="15" customHeight="1">
      <c r="A50" s="2"/>
      <c r="B50" s="65"/>
      <c r="C50" s="3"/>
      <c r="D50" s="3"/>
      <c r="E50" s="84"/>
      <c r="F50" s="84"/>
    </row>
    <row r="51" spans="1:6" ht="15" customHeight="1">
      <c r="A51" s="2"/>
      <c r="B51" s="54"/>
      <c r="C51" s="4"/>
      <c r="D51" s="4"/>
      <c r="E51" s="72"/>
      <c r="F51" s="72"/>
    </row>
    <row r="52" spans="1:6" ht="15.6" customHeight="1">
      <c r="A52" s="10"/>
      <c r="B52" s="55" t="s">
        <v>13</v>
      </c>
      <c r="C52" s="23">
        <f>C2-C5</f>
        <v>547.56163955896682</v>
      </c>
      <c r="D52" s="23">
        <f>D2-D5</f>
        <v>1101.1310992324561</v>
      </c>
      <c r="E52" s="85">
        <f>E2-E5</f>
        <v>1492.5760690789473</v>
      </c>
      <c r="F52" s="85">
        <f>F2-F5</f>
        <v>5305.7339638157891</v>
      </c>
    </row>
    <row r="53" spans="1:6" ht="15" customHeight="1">
      <c r="A53" s="2"/>
      <c r="B53" s="62" t="s">
        <v>14</v>
      </c>
      <c r="C53" s="22">
        <f>C52/C2</f>
        <v>0.78223091365566688</v>
      </c>
      <c r="D53" s="22">
        <f>D52/D2</f>
        <v>0.73408739948830404</v>
      </c>
      <c r="E53" s="83">
        <f>E52/E2</f>
        <v>0.74628803453947368</v>
      </c>
      <c r="F53" s="83">
        <f>F52/F2</f>
        <v>0.75796199483082705</v>
      </c>
    </row>
    <row r="54" spans="1:6" ht="15" customHeight="1">
      <c r="A54" s="2"/>
      <c r="B54" s="65"/>
      <c r="C54" s="3"/>
      <c r="D54" s="3"/>
      <c r="E54" s="84"/>
      <c r="F54" s="84"/>
    </row>
    <row r="55" spans="1:6" ht="15" customHeight="1">
      <c r="A55" s="2"/>
      <c r="B55" s="54"/>
      <c r="C55" s="4"/>
      <c r="D55" s="4"/>
      <c r="E55" s="72"/>
      <c r="F55" s="72"/>
    </row>
    <row r="56" spans="1:6" ht="15" customHeight="1">
      <c r="A56" s="2"/>
      <c r="B56" s="66" t="s">
        <v>164</v>
      </c>
      <c r="C56" s="24">
        <f>C58*C52*C57</f>
        <v>13141.479349415204</v>
      </c>
      <c r="D56" s="24">
        <f t="shared" ref="D56:F56" si="6">D58*D52*D57</f>
        <v>26427.146381578947</v>
      </c>
      <c r="E56" s="24">
        <f t="shared" si="6"/>
        <v>23881.217105263157</v>
      </c>
      <c r="F56" s="24">
        <f t="shared" si="6"/>
        <v>84891.743421052626</v>
      </c>
    </row>
    <row r="57" spans="1:6" ht="14.4" customHeight="1">
      <c r="B57" s="67" t="s">
        <v>174</v>
      </c>
      <c r="C57" s="1">
        <v>1</v>
      </c>
      <c r="D57" s="1">
        <v>1</v>
      </c>
      <c r="E57" s="79">
        <v>1</v>
      </c>
      <c r="F57" s="79">
        <v>1</v>
      </c>
    </row>
    <row r="58" spans="1:6" ht="15" customHeight="1">
      <c r="A58" s="2"/>
      <c r="B58" s="62" t="s">
        <v>173</v>
      </c>
      <c r="C58" s="18">
        <f>24/C59</f>
        <v>24</v>
      </c>
      <c r="D58" s="18">
        <f>24/D59</f>
        <v>24</v>
      </c>
      <c r="E58" s="86">
        <f>24/E59</f>
        <v>16</v>
      </c>
      <c r="F58" s="86">
        <f>24/F59</f>
        <v>16</v>
      </c>
    </row>
    <row r="59" spans="1:6" ht="15" customHeight="1">
      <c r="A59" s="2"/>
      <c r="B59" s="63" t="s">
        <v>15</v>
      </c>
      <c r="C59" s="25">
        <v>1</v>
      </c>
      <c r="D59" s="25">
        <v>1</v>
      </c>
      <c r="E59" s="87">
        <v>1.5</v>
      </c>
      <c r="F59" s="87">
        <v>1.5</v>
      </c>
    </row>
    <row r="60" spans="1:6" ht="15" customHeight="1">
      <c r="A60" s="2"/>
      <c r="B60" s="100" t="s">
        <v>111</v>
      </c>
      <c r="C60" s="101">
        <f>1/C59</f>
        <v>1</v>
      </c>
      <c r="D60" s="101">
        <f>1/D59</f>
        <v>1</v>
      </c>
      <c r="E60" s="101">
        <f>1/E59</f>
        <v>0.66666666666666663</v>
      </c>
      <c r="F60" s="101">
        <f>1/F59</f>
        <v>0.66666666666666663</v>
      </c>
    </row>
    <row r="61" spans="1:6" ht="37.200000000000003" customHeight="1">
      <c r="A61" s="10"/>
      <c r="B61" s="55" t="s">
        <v>16</v>
      </c>
      <c r="C61" s="23">
        <f>(C62+C63)/C73+C71*C2*C58</f>
        <v>2840.1570875974658</v>
      </c>
      <c r="D61" s="23">
        <f t="shared" ref="D61:F61" si="7">(D62+D63)/D73+D71*D2*D58</f>
        <v>5793.0071424220278</v>
      </c>
      <c r="E61" s="23">
        <f t="shared" si="7"/>
        <v>5211.1177509746585</v>
      </c>
      <c r="F61" s="23">
        <f t="shared" si="7"/>
        <v>18362.696698343079</v>
      </c>
    </row>
    <row r="62" spans="1:6" ht="15" customHeight="1">
      <c r="A62" s="13" t="s">
        <v>17</v>
      </c>
      <c r="B62" s="62" t="s">
        <v>18</v>
      </c>
      <c r="C62" s="27">
        <f>12%*C56</f>
        <v>1576.9775219298244</v>
      </c>
      <c r="D62" s="27">
        <f>12%*D56</f>
        <v>3171.2575657894736</v>
      </c>
      <c r="E62" s="88">
        <f>12%*E56</f>
        <v>2865.7460526315786</v>
      </c>
      <c r="F62" s="88">
        <f>12%*F56</f>
        <v>10187.009210526316</v>
      </c>
    </row>
    <row r="63" spans="1:6" ht="15" customHeight="1">
      <c r="A63" s="2"/>
      <c r="B63" s="64" t="s">
        <v>19</v>
      </c>
      <c r="C63" s="28">
        <f>C64/C68*C70</f>
        <v>23.148148148148145</v>
      </c>
      <c r="D63" s="28">
        <f>D64/D68*D70</f>
        <v>23.148148148148145</v>
      </c>
      <c r="E63" s="89">
        <f>E64/E68*E70</f>
        <v>23.148148148148145</v>
      </c>
      <c r="F63" s="89">
        <f>F64/F68*F70</f>
        <v>23.148148148148145</v>
      </c>
    </row>
    <row r="64" spans="1:6" ht="15" customHeight="1">
      <c r="A64" s="13" t="s">
        <v>0</v>
      </c>
      <c r="B64" s="58" t="s">
        <v>99</v>
      </c>
      <c r="C64" s="28">
        <v>20000</v>
      </c>
      <c r="D64" s="28">
        <v>20000</v>
      </c>
      <c r="E64" s="28">
        <v>20000</v>
      </c>
      <c r="F64" s="28">
        <v>20000</v>
      </c>
    </row>
    <row r="65" spans="1:6" ht="14.4" customHeight="1">
      <c r="B65" s="115" t="s">
        <v>124</v>
      </c>
      <c r="C65" s="1">
        <v>12</v>
      </c>
      <c r="D65" s="1">
        <v>12</v>
      </c>
      <c r="E65" s="1">
        <v>12</v>
      </c>
      <c r="F65" s="1">
        <v>12</v>
      </c>
    </row>
    <row r="66" spans="1:6" ht="14.4" customHeight="1">
      <c r="B66" s="58" t="s">
        <v>6</v>
      </c>
      <c r="C66" s="1">
        <v>15</v>
      </c>
      <c r="D66" s="1">
        <v>15</v>
      </c>
      <c r="E66" s="1">
        <v>15</v>
      </c>
      <c r="F66" s="1">
        <v>15</v>
      </c>
    </row>
    <row r="67" spans="1:6" ht="14.4" customHeight="1">
      <c r="B67" s="58" t="s">
        <v>7</v>
      </c>
      <c r="C67" s="99">
        <v>0.8</v>
      </c>
      <c r="D67" s="99">
        <v>0.8</v>
      </c>
      <c r="E67" s="99">
        <v>0.8</v>
      </c>
      <c r="F67" s="99">
        <v>0.8</v>
      </c>
    </row>
    <row r="68" spans="1:6" ht="15" customHeight="1">
      <c r="A68" s="2"/>
      <c r="B68" s="64" t="s">
        <v>20</v>
      </c>
      <c r="C68" s="15">
        <f>C65*C66*C67</f>
        <v>144</v>
      </c>
      <c r="D68" s="15">
        <f t="shared" ref="D68:F68" si="8">D65*D66*D67</f>
        <v>144</v>
      </c>
      <c r="E68" s="15">
        <f t="shared" si="8"/>
        <v>144</v>
      </c>
      <c r="F68" s="15">
        <f t="shared" si="8"/>
        <v>144</v>
      </c>
    </row>
    <row r="69" spans="1:6" ht="14.4" customHeight="1">
      <c r="B69" s="67" t="s">
        <v>57</v>
      </c>
      <c r="C69" s="116">
        <v>2</v>
      </c>
      <c r="D69" s="116">
        <v>2</v>
      </c>
      <c r="E69" s="116">
        <v>2</v>
      </c>
      <c r="F69" s="116">
        <v>2</v>
      </c>
    </row>
    <row r="70" spans="1:6" ht="15" customHeight="1">
      <c r="A70" s="13" t="s">
        <v>0</v>
      </c>
      <c r="B70" s="64" t="s">
        <v>21</v>
      </c>
      <c r="C70" s="29">
        <f>10/60</f>
        <v>0.16666666666666666</v>
      </c>
      <c r="D70" s="29">
        <f>10/60</f>
        <v>0.16666666666666666</v>
      </c>
      <c r="E70" s="90">
        <f>10/60</f>
        <v>0.16666666666666666</v>
      </c>
      <c r="F70" s="90">
        <f>10/60</f>
        <v>0.16666666666666666</v>
      </c>
    </row>
    <row r="71" spans="1:6" ht="15" customHeight="1">
      <c r="A71" s="13" t="s">
        <v>0</v>
      </c>
      <c r="B71" s="94" t="s">
        <v>22</v>
      </c>
      <c r="C71" s="91">
        <v>0.05</v>
      </c>
      <c r="D71" s="91">
        <v>0.05</v>
      </c>
      <c r="E71" s="91">
        <v>0.05</v>
      </c>
      <c r="F71" s="91">
        <v>0.05</v>
      </c>
    </row>
    <row r="72" spans="1:6" ht="55.8" customHeight="1">
      <c r="A72" s="2"/>
      <c r="B72" s="64" t="s">
        <v>23</v>
      </c>
      <c r="C72" s="29">
        <f>C68/C70</f>
        <v>864</v>
      </c>
      <c r="D72" s="29">
        <f>D68/D70</f>
        <v>864</v>
      </c>
      <c r="E72" s="90">
        <f>E68/E70</f>
        <v>864</v>
      </c>
      <c r="F72" s="90">
        <f>F68/F70</f>
        <v>864</v>
      </c>
    </row>
    <row r="73" spans="1:6" ht="15" customHeight="1">
      <c r="A73" s="13" t="s">
        <v>0</v>
      </c>
      <c r="B73" s="64" t="s">
        <v>24</v>
      </c>
      <c r="C73" s="19">
        <v>0.8</v>
      </c>
      <c r="D73" s="19">
        <v>0.8</v>
      </c>
      <c r="E73" s="80">
        <v>0.8</v>
      </c>
      <c r="F73" s="80">
        <v>0.8</v>
      </c>
    </row>
    <row r="74" spans="1:6" ht="15" customHeight="1">
      <c r="A74" s="2"/>
      <c r="B74" s="63" t="s">
        <v>25</v>
      </c>
      <c r="C74" s="25">
        <f>C72*C73</f>
        <v>691.2</v>
      </c>
      <c r="D74" s="25">
        <f>D72*D73</f>
        <v>691.2</v>
      </c>
      <c r="E74" s="87">
        <f>E72*E73</f>
        <v>691.2</v>
      </c>
      <c r="F74" s="87">
        <f>F72*F73</f>
        <v>691.2</v>
      </c>
    </row>
    <row r="75" spans="1:6" ht="40.200000000000003" customHeight="1">
      <c r="A75" s="2"/>
      <c r="B75" s="63" t="s">
        <v>125</v>
      </c>
      <c r="C75" s="26">
        <f>C74*C69</f>
        <v>1382.4</v>
      </c>
      <c r="D75" s="26">
        <f t="shared" ref="D75:F75" si="9">D74*D69</f>
        <v>1382.4</v>
      </c>
      <c r="E75" s="26">
        <f t="shared" si="9"/>
        <v>1382.4</v>
      </c>
      <c r="F75" s="26">
        <f t="shared" si="9"/>
        <v>1382.4</v>
      </c>
    </row>
    <row r="76" spans="1:6" ht="15.6" customHeight="1">
      <c r="A76" s="10"/>
      <c r="B76" s="55" t="s">
        <v>26</v>
      </c>
      <c r="C76" s="30">
        <f>C82*C2+C77</f>
        <v>206.5</v>
      </c>
      <c r="D76" s="30">
        <f>D82*D2+D77</f>
        <v>342.5</v>
      </c>
      <c r="E76" s="92">
        <f>E82*E2+E77</f>
        <v>427.5</v>
      </c>
      <c r="F76" s="92">
        <f>F82*F2+F77</f>
        <v>1277.5</v>
      </c>
    </row>
    <row r="77" spans="1:6" ht="15" customHeight="1">
      <c r="A77" s="2"/>
      <c r="B77" s="62" t="s">
        <v>27</v>
      </c>
      <c r="C77" s="18">
        <f>C78*C79+C80*C81</f>
        <v>87.5</v>
      </c>
      <c r="D77" s="18">
        <f>D78*D79+D80*D81</f>
        <v>87.5</v>
      </c>
      <c r="E77" s="86">
        <f>E78*E79+E80*E81</f>
        <v>87.5</v>
      </c>
      <c r="F77" s="86">
        <f>F78*F79+F80*F81</f>
        <v>87.5</v>
      </c>
    </row>
    <row r="78" spans="1:6" ht="15" customHeight="1">
      <c r="A78" s="13" t="s">
        <v>0</v>
      </c>
      <c r="B78" s="64" t="s">
        <v>28</v>
      </c>
      <c r="C78" s="15">
        <v>87.5</v>
      </c>
      <c r="D78" s="15">
        <v>87.5</v>
      </c>
      <c r="E78" s="76">
        <v>87.5</v>
      </c>
      <c r="F78" s="76">
        <v>87.5</v>
      </c>
    </row>
    <row r="79" spans="1:6" ht="15" customHeight="1">
      <c r="A79" s="13" t="s">
        <v>0</v>
      </c>
      <c r="B79" s="64" t="s">
        <v>29</v>
      </c>
      <c r="C79" s="15">
        <v>1</v>
      </c>
      <c r="D79" s="15">
        <v>1</v>
      </c>
      <c r="E79" s="76">
        <v>1</v>
      </c>
      <c r="F79" s="76">
        <v>1</v>
      </c>
    </row>
    <row r="80" spans="1:6" ht="15" customHeight="1">
      <c r="A80" s="13" t="s">
        <v>0</v>
      </c>
      <c r="B80" s="64" t="s">
        <v>30</v>
      </c>
      <c r="C80" s="15">
        <v>33</v>
      </c>
      <c r="D80" s="15">
        <v>33</v>
      </c>
      <c r="E80" s="76">
        <v>33</v>
      </c>
      <c r="F80" s="76">
        <v>33</v>
      </c>
    </row>
    <row r="81" spans="1:6" ht="15" customHeight="1">
      <c r="A81" s="13" t="s">
        <v>0</v>
      </c>
      <c r="B81" s="64" t="s">
        <v>31</v>
      </c>
      <c r="C81" s="15">
        <v>0</v>
      </c>
      <c r="D81" s="15">
        <v>0</v>
      </c>
      <c r="E81" s="76">
        <v>0</v>
      </c>
      <c r="F81" s="76">
        <v>0</v>
      </c>
    </row>
    <row r="82" spans="1:6" ht="15" customHeight="1">
      <c r="A82" s="13" t="s">
        <v>0</v>
      </c>
      <c r="B82" s="64" t="s">
        <v>32</v>
      </c>
      <c r="C82" s="19">
        <v>0.17</v>
      </c>
      <c r="D82" s="19">
        <v>0.17</v>
      </c>
      <c r="E82" s="80">
        <v>0.17</v>
      </c>
      <c r="F82" s="80">
        <v>0.17</v>
      </c>
    </row>
    <row r="83" spans="1:6" ht="15" customHeight="1">
      <c r="A83" s="2"/>
      <c r="B83" s="65"/>
      <c r="C83" s="3"/>
      <c r="D83" s="3"/>
      <c r="E83" s="84"/>
      <c r="F83" s="84"/>
    </row>
    <row r="84" spans="1:6" ht="15" customHeight="1">
      <c r="A84" s="2"/>
      <c r="B84" s="54"/>
      <c r="C84" s="4"/>
      <c r="D84" s="4"/>
      <c r="E84" s="72"/>
      <c r="F84" s="72"/>
    </row>
    <row r="85" spans="1:6" ht="32.4" customHeight="1">
      <c r="A85" s="10"/>
      <c r="B85" s="55" t="s">
        <v>100</v>
      </c>
      <c r="C85" s="31">
        <f>C56-C61</f>
        <v>10301.322261817739</v>
      </c>
      <c r="D85" s="31">
        <f>D56-D61</f>
        <v>20634.139239156917</v>
      </c>
      <c r="E85" s="93">
        <f>E56-E61</f>
        <v>18670.099354288497</v>
      </c>
      <c r="F85" s="93">
        <f>F56-F61</f>
        <v>66529.046722709551</v>
      </c>
    </row>
    <row r="86" spans="1:6" ht="15" customHeight="1">
      <c r="A86" s="2"/>
      <c r="B86" s="62" t="s">
        <v>33</v>
      </c>
      <c r="C86" s="22">
        <f>C85/(C2*C58)</f>
        <v>0.61317394415581783</v>
      </c>
      <c r="D86" s="22">
        <f>D85/(D2*D58)</f>
        <v>0.5731705344210255</v>
      </c>
      <c r="E86" s="83">
        <f>E85/(E2*E58)</f>
        <v>0.5834406048215155</v>
      </c>
      <c r="F86" s="83">
        <f>F85/(F2*F58)</f>
        <v>0.59400934573847808</v>
      </c>
    </row>
    <row r="87" spans="1:6" ht="15" customHeight="1">
      <c r="A87" s="2"/>
      <c r="B87" s="54"/>
      <c r="C87" s="4"/>
      <c r="D87" s="4"/>
      <c r="E87" s="72"/>
      <c r="F87" s="72"/>
    </row>
    <row r="88" spans="1:6" ht="32.4" customHeight="1">
      <c r="A88" s="10"/>
      <c r="B88" s="68" t="s">
        <v>101</v>
      </c>
      <c r="C88" s="31">
        <f>C85/C58</f>
        <v>429.22176090907243</v>
      </c>
      <c r="D88" s="31">
        <f>D85/D58</f>
        <v>859.75580163153825</v>
      </c>
      <c r="E88" s="93">
        <f>E85/E58</f>
        <v>1166.8812096430311</v>
      </c>
      <c r="F88" s="93">
        <f>F85/F58</f>
        <v>4158.0654201693469</v>
      </c>
    </row>
    <row r="89" spans="1:6" ht="15" customHeight="1">
      <c r="A89" s="2"/>
      <c r="B89" s="62" t="s">
        <v>33</v>
      </c>
      <c r="C89" s="22">
        <f>C88/C2</f>
        <v>0.61317394415581772</v>
      </c>
      <c r="D89" s="22">
        <f>D88/D2</f>
        <v>0.5731705344210255</v>
      </c>
      <c r="E89" s="83">
        <f>E88/E2</f>
        <v>0.5834406048215155</v>
      </c>
      <c r="F89" s="83">
        <f>F88/F2</f>
        <v>0.59400934573847808</v>
      </c>
    </row>
    <row r="91" spans="1:6" ht="35.4" customHeight="1">
      <c r="A91" s="10"/>
      <c r="B91" s="68" t="s">
        <v>34</v>
      </c>
      <c r="C91" s="31">
        <f>C52-C76</f>
        <v>341.06163955896682</v>
      </c>
      <c r="D91" s="31">
        <f>D52-D76</f>
        <v>758.63109923245611</v>
      </c>
      <c r="E91" s="93">
        <f>E52-E76</f>
        <v>1065.0760690789473</v>
      </c>
      <c r="F91" s="93">
        <f>F52-F76</f>
        <v>4028.2339638157891</v>
      </c>
    </row>
    <row r="92" spans="1:6" ht="15" customHeight="1">
      <c r="A92" s="2"/>
      <c r="B92" s="62" t="s">
        <v>33</v>
      </c>
      <c r="C92" s="22">
        <f>C91/C2</f>
        <v>0.4872309136556669</v>
      </c>
      <c r="D92" s="22">
        <f>D91/D2</f>
        <v>0.50575406615497076</v>
      </c>
      <c r="E92" s="83">
        <f>E91/E2</f>
        <v>0.53253803453947368</v>
      </c>
      <c r="F92" s="83">
        <f>F91/F2</f>
        <v>0.57546199483082705</v>
      </c>
    </row>
    <row r="93" spans="1:6" ht="15" customHeight="1">
      <c r="A93" s="2"/>
      <c r="B93" s="65"/>
      <c r="C93" s="3"/>
      <c r="D93" s="3"/>
      <c r="E93" s="84"/>
      <c r="F93" s="84"/>
    </row>
    <row r="94" spans="1:6" ht="15" customHeight="1">
      <c r="A94" s="2"/>
      <c r="B94" s="65"/>
      <c r="C94" s="3"/>
      <c r="D94" s="3"/>
      <c r="E94" s="84"/>
      <c r="F94" s="84"/>
    </row>
  </sheetData>
  <pageMargins left="0.7" right="0.7" top="0.75" bottom="0.75" header="0.3" footer="0.3"/>
  <pageSetup orientation="portrait" r:id="rId1"/>
  <headerFooter>
    <oddFooter>&amp;C&amp;"Helvetica Neue,Regular"&amp;11&amp;K000000&amp;P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>
      <selection activeCell="B12" sqref="B12"/>
    </sheetView>
  </sheetViews>
  <sheetFormatPr defaultColWidth="8.77734375" defaultRowHeight="14.4" customHeight="1"/>
  <cols>
    <col min="1" max="1" width="49.88671875" style="1" customWidth="1"/>
    <col min="2" max="2" width="30.21875" style="1" customWidth="1"/>
    <col min="3" max="3" width="22.88671875" style="1" customWidth="1"/>
    <col min="4" max="256" width="8.88671875" style="1" customWidth="1"/>
  </cols>
  <sheetData>
    <row r="1" spans="1:5" ht="15" customHeight="1">
      <c r="A1" s="32" t="s">
        <v>35</v>
      </c>
      <c r="B1" s="7" t="s">
        <v>36</v>
      </c>
      <c r="C1" s="33"/>
      <c r="D1" s="34"/>
      <c r="E1" s="2"/>
    </row>
    <row r="2" spans="1:5" ht="15" customHeight="1">
      <c r="A2" s="35" t="s">
        <v>143</v>
      </c>
      <c r="B2" s="36">
        <v>5000000</v>
      </c>
      <c r="C2" s="37"/>
      <c r="D2" s="2"/>
      <c r="E2" s="2"/>
    </row>
    <row r="3" spans="1:5" ht="15" customHeight="1">
      <c r="A3" s="38" t="s">
        <v>37</v>
      </c>
      <c r="B3" s="39">
        <v>500000</v>
      </c>
      <c r="C3" s="2"/>
      <c r="D3" s="2"/>
      <c r="E3" s="2"/>
    </row>
    <row r="4" spans="1:5" ht="15" customHeight="1">
      <c r="A4" s="38" t="s">
        <v>144</v>
      </c>
      <c r="B4" s="39">
        <v>300000</v>
      </c>
      <c r="C4" s="2"/>
      <c r="D4" s="2"/>
      <c r="E4" s="2"/>
    </row>
    <row r="5" spans="1:5" ht="15" customHeight="1">
      <c r="A5" s="38" t="s">
        <v>145</v>
      </c>
      <c r="B5" s="39">
        <v>100000</v>
      </c>
      <c r="C5" s="2"/>
      <c r="D5" s="2"/>
      <c r="E5" s="2"/>
    </row>
    <row r="6" spans="1:5" ht="15" customHeight="1">
      <c r="A6" s="38" t="s">
        <v>151</v>
      </c>
      <c r="B6" s="39">
        <v>50000</v>
      </c>
      <c r="C6" s="2"/>
      <c r="D6" s="2"/>
      <c r="E6" s="2"/>
    </row>
    <row r="7" spans="1:5" ht="15" customHeight="1">
      <c r="A7" s="38"/>
      <c r="B7" s="39"/>
      <c r="C7" s="2"/>
      <c r="D7" s="2"/>
      <c r="E7" s="2"/>
    </row>
    <row r="8" spans="1:5" ht="15" customHeight="1">
      <c r="A8" s="38"/>
      <c r="B8" s="39"/>
      <c r="C8" s="2"/>
      <c r="D8" s="2"/>
      <c r="E8" s="2"/>
    </row>
    <row r="9" spans="1:5" ht="15" customHeight="1">
      <c r="A9" s="38"/>
      <c r="B9" s="39"/>
      <c r="C9" s="2"/>
      <c r="D9" s="2"/>
      <c r="E9" s="2"/>
    </row>
    <row r="10" spans="1:5" ht="15" customHeight="1">
      <c r="A10" s="2"/>
      <c r="B10" s="2"/>
      <c r="C10" s="2"/>
      <c r="D10" s="2"/>
      <c r="E10" s="2"/>
    </row>
  </sheetData>
  <pageMargins left="0.7" right="0.7" top="0.75" bottom="0.75" header="0.3" footer="0.3"/>
  <pageSetup orientation="portrait"/>
  <headerFooter>
    <oddFooter>&amp;C&amp;"Helvetica Neue,Regular"&amp;11&amp;K000000&amp;P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75"/>
  <sheetViews>
    <sheetView showGridLines="0" tabSelected="1" topLeftCell="A119" workbookViewId="0">
      <selection activeCell="A132" sqref="A132"/>
    </sheetView>
  </sheetViews>
  <sheetFormatPr defaultColWidth="8.77734375" defaultRowHeight="14.4" customHeight="1"/>
  <cols>
    <col min="1" max="1" width="37.33203125" style="1" customWidth="1"/>
    <col min="2" max="2" width="56.21875" style="1" customWidth="1"/>
    <col min="3" max="3" width="8.77734375" style="200"/>
    <col min="4" max="4" width="11.33203125" style="209" customWidth="1"/>
    <col min="5" max="5" width="13.44140625" style="209" customWidth="1"/>
    <col min="6" max="6" width="15.21875" style="209" customWidth="1"/>
    <col min="7" max="7" width="13.5546875" style="209" customWidth="1"/>
    <col min="8" max="8" width="14.77734375" style="209" customWidth="1"/>
    <col min="9" max="9" width="13.77734375" style="209" customWidth="1"/>
    <col min="10" max="10" width="17.33203125" style="209" customWidth="1"/>
    <col min="11" max="11" width="16.21875" style="209" customWidth="1"/>
    <col min="12" max="12" width="16.33203125" style="209" customWidth="1"/>
    <col min="13" max="13" width="14.77734375" style="209" customWidth="1"/>
    <col min="14" max="14" width="20.77734375" style="209" customWidth="1"/>
    <col min="15" max="15" width="19.109375" style="209" customWidth="1"/>
    <col min="16" max="16" width="15.44140625" style="209" customWidth="1"/>
    <col min="17" max="17" width="14.5546875" style="209" customWidth="1"/>
    <col min="18" max="18" width="15.88671875" style="209" customWidth="1"/>
    <col min="19" max="19" width="16.44140625" style="209" customWidth="1"/>
    <col min="20" max="20" width="15.5546875" style="209" customWidth="1"/>
    <col min="21" max="21" width="14.88671875" style="209" customWidth="1"/>
    <col min="22" max="22" width="15.33203125" style="209" customWidth="1"/>
    <col min="23" max="23" width="14.109375" style="209" customWidth="1"/>
    <col min="24" max="24" width="13.21875" style="209" customWidth="1"/>
    <col min="25" max="25" width="15.33203125" style="209" customWidth="1"/>
    <col min="26" max="26" width="13.88671875" style="209" customWidth="1"/>
    <col min="27" max="27" width="14.77734375" style="209" customWidth="1"/>
    <col min="28" max="28" width="13.88671875" style="210" customWidth="1"/>
    <col min="29" max="29" width="15.21875" style="210" customWidth="1"/>
    <col min="30" max="103" width="8.88671875" style="138" customWidth="1"/>
    <col min="104" max="256" width="8.88671875" style="1" customWidth="1"/>
  </cols>
  <sheetData>
    <row r="1" spans="1:256" ht="15" customHeight="1">
      <c r="A1" s="2"/>
      <c r="B1" s="38" t="s">
        <v>38</v>
      </c>
      <c r="D1" s="201">
        <v>1</v>
      </c>
      <c r="E1" s="201">
        <f t="shared" ref="E1:AA1" si="0">D1+1</f>
        <v>2</v>
      </c>
      <c r="F1" s="201">
        <f t="shared" si="0"/>
        <v>3</v>
      </c>
      <c r="G1" s="201">
        <f t="shared" si="0"/>
        <v>4</v>
      </c>
      <c r="H1" s="201">
        <f t="shared" si="0"/>
        <v>5</v>
      </c>
      <c r="I1" s="201">
        <f t="shared" si="0"/>
        <v>6</v>
      </c>
      <c r="J1" s="201">
        <f t="shared" si="0"/>
        <v>7</v>
      </c>
      <c r="K1" s="201">
        <f t="shared" si="0"/>
        <v>8</v>
      </c>
      <c r="L1" s="201">
        <f t="shared" si="0"/>
        <v>9</v>
      </c>
      <c r="M1" s="201">
        <f t="shared" si="0"/>
        <v>10</v>
      </c>
      <c r="N1" s="201">
        <f t="shared" si="0"/>
        <v>11</v>
      </c>
      <c r="O1" s="201">
        <f t="shared" si="0"/>
        <v>12</v>
      </c>
      <c r="P1" s="201">
        <f t="shared" si="0"/>
        <v>13</v>
      </c>
      <c r="Q1" s="201">
        <f t="shared" si="0"/>
        <v>14</v>
      </c>
      <c r="R1" s="201">
        <f t="shared" si="0"/>
        <v>15</v>
      </c>
      <c r="S1" s="201">
        <f t="shared" si="0"/>
        <v>16</v>
      </c>
      <c r="T1" s="201">
        <f t="shared" si="0"/>
        <v>17</v>
      </c>
      <c r="U1" s="201">
        <f t="shared" si="0"/>
        <v>18</v>
      </c>
      <c r="V1" s="201">
        <f t="shared" si="0"/>
        <v>19</v>
      </c>
      <c r="W1" s="201">
        <f t="shared" si="0"/>
        <v>20</v>
      </c>
      <c r="X1" s="201">
        <f t="shared" si="0"/>
        <v>21</v>
      </c>
      <c r="Y1" s="201">
        <f t="shared" si="0"/>
        <v>22</v>
      </c>
      <c r="Z1" s="201">
        <f t="shared" si="0"/>
        <v>23</v>
      </c>
      <c r="AA1" s="202">
        <f t="shared" si="0"/>
        <v>24</v>
      </c>
      <c r="AB1" s="203"/>
      <c r="AC1" s="204"/>
      <c r="AD1" s="144"/>
    </row>
    <row r="2" spans="1:256" ht="15" customHeight="1">
      <c r="A2" s="156" t="s">
        <v>104</v>
      </c>
      <c r="B2" s="129" t="s">
        <v>39</v>
      </c>
      <c r="D2" s="205" t="s">
        <v>40</v>
      </c>
      <c r="E2" s="205" t="s">
        <v>41</v>
      </c>
      <c r="F2" s="205" t="s">
        <v>42</v>
      </c>
      <c r="G2" s="205" t="s">
        <v>43</v>
      </c>
      <c r="H2" s="205" t="s">
        <v>44</v>
      </c>
      <c r="I2" s="205" t="s">
        <v>45</v>
      </c>
      <c r="J2" s="205" t="s">
        <v>46</v>
      </c>
      <c r="K2" s="205" t="s">
        <v>47</v>
      </c>
      <c r="L2" s="205" t="s">
        <v>48</v>
      </c>
      <c r="M2" s="205" t="s">
        <v>49</v>
      </c>
      <c r="N2" s="205" t="s">
        <v>50</v>
      </c>
      <c r="O2" s="205" t="s">
        <v>51</v>
      </c>
      <c r="P2" s="205" t="s">
        <v>40</v>
      </c>
      <c r="Q2" s="205" t="s">
        <v>41</v>
      </c>
      <c r="R2" s="205" t="s">
        <v>42</v>
      </c>
      <c r="S2" s="205" t="s">
        <v>43</v>
      </c>
      <c r="T2" s="205" t="s">
        <v>44</v>
      </c>
      <c r="U2" s="205" t="s">
        <v>45</v>
      </c>
      <c r="V2" s="205" t="s">
        <v>46</v>
      </c>
      <c r="W2" s="205" t="s">
        <v>47</v>
      </c>
      <c r="X2" s="205" t="s">
        <v>48</v>
      </c>
      <c r="Y2" s="205" t="s">
        <v>49</v>
      </c>
      <c r="Z2" s="205" t="s">
        <v>50</v>
      </c>
      <c r="AA2" s="206" t="s">
        <v>51</v>
      </c>
      <c r="AB2" s="204"/>
      <c r="AC2" s="204"/>
      <c r="AD2" s="144"/>
    </row>
    <row r="3" spans="1:256" s="158" customFormat="1" ht="14.4" customHeight="1">
      <c r="A3" s="157"/>
      <c r="B3" s="157" t="s">
        <v>169</v>
      </c>
      <c r="C3" s="207"/>
      <c r="D3" s="208"/>
      <c r="E3" s="208"/>
      <c r="F3" s="208">
        <f t="shared" ref="F3:O3" si="1">SUM(F4:F7)</f>
        <v>1450</v>
      </c>
      <c r="G3" s="208">
        <f t="shared" si="1"/>
        <v>1450</v>
      </c>
      <c r="H3" s="208">
        <f t="shared" si="1"/>
        <v>2000</v>
      </c>
      <c r="I3" s="208">
        <f t="shared" si="1"/>
        <v>2000</v>
      </c>
      <c r="J3" s="208">
        <f t="shared" si="1"/>
        <v>2850</v>
      </c>
      <c r="K3" s="208">
        <f t="shared" si="1"/>
        <v>2850</v>
      </c>
      <c r="L3" s="208">
        <f t="shared" si="1"/>
        <v>3600</v>
      </c>
      <c r="M3" s="208">
        <f t="shared" si="1"/>
        <v>4400</v>
      </c>
      <c r="N3" s="208">
        <f t="shared" si="1"/>
        <v>5190</v>
      </c>
      <c r="O3" s="208">
        <f t="shared" si="1"/>
        <v>5190</v>
      </c>
      <c r="P3" s="208">
        <f>SUM(P4:P7)</f>
        <v>5190</v>
      </c>
      <c r="Q3" s="208">
        <f>SUM(Q4:Q7)</f>
        <v>5190</v>
      </c>
      <c r="R3" s="208">
        <f t="shared" ref="R3:AA3" si="2">SUM(R4:R7)</f>
        <v>5190</v>
      </c>
      <c r="S3" s="208">
        <f t="shared" si="2"/>
        <v>5190</v>
      </c>
      <c r="T3" s="208">
        <f t="shared" si="2"/>
        <v>5190</v>
      </c>
      <c r="U3" s="208">
        <f t="shared" si="2"/>
        <v>5190</v>
      </c>
      <c r="V3" s="208">
        <f t="shared" si="2"/>
        <v>5190</v>
      </c>
      <c r="W3" s="208">
        <f t="shared" si="2"/>
        <v>5190</v>
      </c>
      <c r="X3" s="208">
        <f t="shared" si="2"/>
        <v>5190</v>
      </c>
      <c r="Y3" s="208">
        <f t="shared" si="2"/>
        <v>5190</v>
      </c>
      <c r="Z3" s="208">
        <f t="shared" si="2"/>
        <v>5190</v>
      </c>
      <c r="AA3" s="208">
        <f t="shared" si="2"/>
        <v>5190</v>
      </c>
      <c r="AB3" s="208"/>
      <c r="AC3" s="208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</row>
    <row r="4" spans="1:256" ht="14.4" customHeight="1">
      <c r="A4" s="96" t="s">
        <v>0</v>
      </c>
      <c r="B4" s="95" t="s">
        <v>108</v>
      </c>
      <c r="F4" s="209">
        <v>700</v>
      </c>
      <c r="G4" s="209">
        <v>700</v>
      </c>
      <c r="H4" s="209">
        <v>1000</v>
      </c>
      <c r="I4" s="209">
        <v>1000</v>
      </c>
      <c r="J4" s="209">
        <v>1500</v>
      </c>
      <c r="K4" s="209">
        <v>1500</v>
      </c>
      <c r="L4" s="209">
        <v>2000</v>
      </c>
      <c r="M4" s="209">
        <v>2500</v>
      </c>
      <c r="N4" s="209">
        <v>3000</v>
      </c>
      <c r="O4" s="209">
        <v>3000</v>
      </c>
      <c r="P4" s="209">
        <v>3000</v>
      </c>
      <c r="Q4" s="209">
        <v>3000</v>
      </c>
      <c r="R4" s="209">
        <v>3000</v>
      </c>
      <c r="S4" s="209">
        <v>3000</v>
      </c>
      <c r="T4" s="209">
        <v>3000</v>
      </c>
      <c r="U4" s="209">
        <v>3000</v>
      </c>
      <c r="V4" s="209">
        <v>3000</v>
      </c>
      <c r="W4" s="209">
        <v>3000</v>
      </c>
      <c r="X4" s="209">
        <v>3000</v>
      </c>
      <c r="Y4" s="209">
        <v>3000</v>
      </c>
      <c r="Z4" s="209">
        <v>3000</v>
      </c>
      <c r="AA4" s="209">
        <v>3000</v>
      </c>
      <c r="AB4" s="209"/>
    </row>
    <row r="5" spans="1:256" ht="14.4" customHeight="1">
      <c r="A5" s="13" t="s">
        <v>0</v>
      </c>
      <c r="B5" s="95" t="s">
        <v>106</v>
      </c>
      <c r="F5" s="209">
        <v>350</v>
      </c>
      <c r="G5" s="209">
        <v>350</v>
      </c>
      <c r="H5" s="209">
        <v>500</v>
      </c>
      <c r="I5" s="209">
        <v>500</v>
      </c>
      <c r="J5" s="209">
        <v>750</v>
      </c>
      <c r="K5" s="209">
        <v>750</v>
      </c>
      <c r="L5" s="209">
        <v>1000</v>
      </c>
      <c r="M5" s="209">
        <v>1250</v>
      </c>
      <c r="N5" s="209">
        <v>1500</v>
      </c>
      <c r="O5" s="209">
        <v>1500</v>
      </c>
      <c r="P5" s="209">
        <v>1500</v>
      </c>
      <c r="Q5" s="209">
        <v>1500</v>
      </c>
      <c r="R5" s="209">
        <v>1500</v>
      </c>
      <c r="S5" s="209">
        <v>1500</v>
      </c>
      <c r="T5" s="209">
        <v>1500</v>
      </c>
      <c r="U5" s="209">
        <v>1500</v>
      </c>
      <c r="V5" s="209">
        <v>1500</v>
      </c>
      <c r="W5" s="209">
        <v>1500</v>
      </c>
      <c r="X5" s="209">
        <v>1500</v>
      </c>
      <c r="Y5" s="209">
        <v>1500</v>
      </c>
      <c r="Z5" s="209">
        <v>1500</v>
      </c>
      <c r="AA5" s="209">
        <v>1500</v>
      </c>
      <c r="AB5" s="209"/>
    </row>
    <row r="6" spans="1:256" ht="14.4" customHeight="1">
      <c r="A6" s="13" t="s">
        <v>0</v>
      </c>
      <c r="B6" s="95" t="s">
        <v>107</v>
      </c>
      <c r="F6" s="209">
        <v>250</v>
      </c>
      <c r="G6" s="209">
        <v>250</v>
      </c>
      <c r="H6" s="209">
        <v>300</v>
      </c>
      <c r="I6" s="209">
        <v>300</v>
      </c>
      <c r="J6" s="209">
        <v>350</v>
      </c>
      <c r="K6" s="209">
        <v>350</v>
      </c>
      <c r="L6" s="209">
        <v>350</v>
      </c>
      <c r="M6" s="209">
        <v>400</v>
      </c>
      <c r="N6" s="209">
        <v>400</v>
      </c>
      <c r="O6" s="209">
        <v>400</v>
      </c>
      <c r="P6" s="209">
        <v>400</v>
      </c>
      <c r="Q6" s="209">
        <v>400</v>
      </c>
      <c r="R6" s="209">
        <v>400</v>
      </c>
      <c r="S6" s="209">
        <v>400</v>
      </c>
      <c r="T6" s="209">
        <v>400</v>
      </c>
      <c r="U6" s="209">
        <v>400</v>
      </c>
      <c r="V6" s="209">
        <v>400</v>
      </c>
      <c r="W6" s="209">
        <v>400</v>
      </c>
      <c r="X6" s="209">
        <v>400</v>
      </c>
      <c r="Y6" s="209">
        <v>400</v>
      </c>
      <c r="Z6" s="209">
        <v>400</v>
      </c>
      <c r="AA6" s="209">
        <v>400</v>
      </c>
      <c r="AB6" s="209"/>
    </row>
    <row r="7" spans="1:256" ht="14.4" customHeight="1">
      <c r="A7" s="43" t="s">
        <v>0</v>
      </c>
      <c r="B7" s="95" t="s">
        <v>105</v>
      </c>
      <c r="F7" s="209">
        <v>150</v>
      </c>
      <c r="G7" s="211">
        <v>150</v>
      </c>
      <c r="H7" s="209">
        <v>200</v>
      </c>
      <c r="I7" s="209">
        <v>200</v>
      </c>
      <c r="J7" s="209">
        <v>250</v>
      </c>
      <c r="K7" s="209">
        <v>250</v>
      </c>
      <c r="L7" s="209">
        <v>250</v>
      </c>
      <c r="M7" s="209">
        <v>250</v>
      </c>
      <c r="N7" s="209">
        <v>290</v>
      </c>
      <c r="O7" s="209">
        <v>290</v>
      </c>
      <c r="P7" s="209">
        <v>290</v>
      </c>
      <c r="Q7" s="209">
        <v>290</v>
      </c>
      <c r="R7" s="209">
        <v>290</v>
      </c>
      <c r="S7" s="209">
        <v>290</v>
      </c>
      <c r="T7" s="209">
        <v>290</v>
      </c>
      <c r="U7" s="209">
        <v>290</v>
      </c>
      <c r="V7" s="209">
        <v>290</v>
      </c>
      <c r="W7" s="209">
        <v>290</v>
      </c>
      <c r="X7" s="209">
        <v>290</v>
      </c>
      <c r="Y7" s="209">
        <v>290</v>
      </c>
      <c r="Z7" s="209">
        <v>290</v>
      </c>
      <c r="AA7" s="209">
        <v>290</v>
      </c>
      <c r="AB7" s="209"/>
    </row>
    <row r="8" spans="1:256" s="132" customFormat="1" ht="14.4" customHeight="1">
      <c r="A8" s="133"/>
      <c r="B8" s="133" t="s">
        <v>167</v>
      </c>
      <c r="C8" s="212"/>
      <c r="D8" s="213">
        <f>Опермодель!$C$3*D4+Опермодель!$D$3*D5+Опермодель!$E$3*D6+Опермодель!$F$3*D7</f>
        <v>0</v>
      </c>
      <c r="E8" s="213">
        <f>Опермодель!$C$3*E4+Опермодель!$D$3*E5+Опермодель!$E$3*E6+Опермодель!$F$3*E7</f>
        <v>0</v>
      </c>
      <c r="F8" s="213">
        <f>Опермодель!$C$3*F4+Опермодель!$D$3*F5+Опермодель!$E$3*F6+Опермодель!$F$3*F7</f>
        <v>6900</v>
      </c>
      <c r="G8" s="213">
        <f>Опермодель!$C$3*G4+Опермодель!$D$3*G5+Опермодель!$E$3*G6+Опермодель!$F$3*G7</f>
        <v>6900</v>
      </c>
      <c r="H8" s="213">
        <f>Опермодель!$C$3*H4+Опермодель!$D$3*H5+Опермодель!$E$3*H6+Опермодель!$F$3*H7</f>
        <v>9000</v>
      </c>
      <c r="I8" s="213">
        <f>Опермодель!$C$3*I4+Опермодель!$D$3*I5+Опермодель!$E$3*I6+Опермодель!$F$3*I7</f>
        <v>9000</v>
      </c>
      <c r="J8" s="213">
        <f>Опермодель!$C$3*J4+Опермодель!$D$3*J5+Опермодель!$E$3*J6+Опермодель!$F$3*J7</f>
        <v>11700</v>
      </c>
      <c r="K8" s="213">
        <f>Опермодель!$C$3*K4+Опермодель!$D$3*K5+Опермодель!$E$3*K6+Опермодель!$F$3*K7</f>
        <v>11700</v>
      </c>
      <c r="L8" s="213">
        <f>Опермодель!$C$3*L4+Опермодель!$D$3*L5+Опермодель!$E$3*L6+Опермодель!$F$3*L7</f>
        <v>13200</v>
      </c>
      <c r="M8" s="213">
        <f>Опермодель!$C$3*M4+Опермодель!$D$3*M5+Опермодель!$E$3*M6+Опермодель!$F$3*M7</f>
        <v>15300</v>
      </c>
      <c r="N8" s="213">
        <f>Опермодель!$C$3*N4+Опермодель!$D$3*N5+Опермодель!$E$3*N6+Опермодель!$F$3*N7</f>
        <v>17280</v>
      </c>
      <c r="O8" s="213">
        <f>Опермодель!$C$3*O4+Опермодель!$D$3*O5+Опермодель!$E$3*O6+Опермодель!$F$3*O7</f>
        <v>17280</v>
      </c>
      <c r="P8" s="213">
        <f>Опермодель!$C$3*P4+Опермодель!$D$3*P5+Опермодель!$E$3*P6+Опермодель!$F$3*P7</f>
        <v>17280</v>
      </c>
      <c r="Q8" s="213">
        <f>Опермодель!$C$3*Q4+Опермодель!$D$3*Q5+Опермодель!$E$3*Q6+Опермодель!$F$3*Q7</f>
        <v>17280</v>
      </c>
      <c r="R8" s="213">
        <f>Опермодель!$C$3*R4+Опермодель!$D$3*R5+Опермодель!$E$3*R6+Опермодель!$F$3*R7</f>
        <v>17280</v>
      </c>
      <c r="S8" s="213">
        <f>Опермодель!$C$3*S4+Опермодель!$D$3*S5+Опермодель!$E$3*S6+Опермодель!$F$3*S7</f>
        <v>17280</v>
      </c>
      <c r="T8" s="213">
        <f>Опермодель!$C$3*T4+Опермодель!$D$3*T5+Опермодель!$E$3*T6+Опермодель!$F$3*T7</f>
        <v>17280</v>
      </c>
      <c r="U8" s="213">
        <f>Опермодель!$C$3*U4+Опермодель!$D$3*U5+Опермодель!$E$3*U6+Опермодель!$F$3*U7</f>
        <v>17280</v>
      </c>
      <c r="V8" s="213">
        <f>Опермодель!$C$3*V4+Опермодель!$D$3*V5+Опермодель!$E$3*V6+Опермодель!$F$3*V7</f>
        <v>17280</v>
      </c>
      <c r="W8" s="213">
        <f>Опермодель!$C$3*W4+Опермодель!$D$3*W5+Опермодель!$E$3*W6+Опермодель!$F$3*W7</f>
        <v>17280</v>
      </c>
      <c r="X8" s="213">
        <f>Опермодель!$C$3*X4+Опермодель!$D$3*X5+Опермодель!$E$3*X6+Опермодель!$F$3*X7</f>
        <v>17280</v>
      </c>
      <c r="Y8" s="213">
        <f>Опермодель!$C$3*Y4+Опермодель!$D$3*Y5+Опермодель!$E$3*Y6+Опермодель!$F$3*Y7</f>
        <v>17280</v>
      </c>
      <c r="Z8" s="213">
        <f>Опермодель!$C$3*Z4+Опермодель!$D$3*Z5+Опермодель!$E$3*Z6+Опермодель!$F$3*Z7</f>
        <v>17280</v>
      </c>
      <c r="AA8" s="213">
        <f>Опермодель!$C$3*AA4+Опермодель!$D$3*AA5+Опермодель!$E$3*AA6+Опермодель!$F$3*AA7</f>
        <v>17280</v>
      </c>
      <c r="AB8" s="213"/>
      <c r="AC8" s="21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</row>
    <row r="9" spans="1:256" ht="14.4" customHeight="1">
      <c r="B9" s="1" t="s">
        <v>166</v>
      </c>
      <c r="D9" s="209">
        <f>Опермодель!$C$16*Опермодель!C19*Опермодель!C20</f>
        <v>17280</v>
      </c>
      <c r="E9" s="209">
        <f>Опермодель!$C$16*Опермодель!$C$19*Опермодель!$C$20</f>
        <v>17280</v>
      </c>
      <c r="F9" s="209">
        <f>Опермодель!$C$16*Опермодель!$C$19*Опермодель!$C$20</f>
        <v>17280</v>
      </c>
      <c r="G9" s="209">
        <f>Опермодель!$C$16*Опермодель!$C$19*Опермодель!$C$20</f>
        <v>17280</v>
      </c>
      <c r="H9" s="209">
        <f>Опермодель!$C$16*Опермодель!$C$19*Опермодель!$C$20</f>
        <v>17280</v>
      </c>
      <c r="I9" s="209">
        <f>Опермодель!$C$16*Опермодель!$C$19*Опермодель!$C$20</f>
        <v>17280</v>
      </c>
      <c r="J9" s="209">
        <f>Опермодель!$C$16*Опермодель!$C$19*Опермодель!$C$20</f>
        <v>17280</v>
      </c>
      <c r="K9" s="209">
        <f>Опермодель!$C$16*Опермодель!$C$19*Опермодель!$C$20</f>
        <v>17280</v>
      </c>
      <c r="L9" s="209">
        <f>Опермодель!$C$16*Опермодель!$C$19*Опермодель!$C$20</f>
        <v>17280</v>
      </c>
      <c r="M9" s="209">
        <f>Опермодель!$C$16*Опермодель!$C$19*Опермодель!$C$20</f>
        <v>17280</v>
      </c>
      <c r="N9" s="209">
        <f>Опермодель!$C$16*Опермодель!$C$19*Опермодель!$C$20</f>
        <v>17280</v>
      </c>
      <c r="O9" s="209">
        <f>Опермодель!$C$16*Опермодель!$C$19*Опермодель!$C$20</f>
        <v>17280</v>
      </c>
      <c r="P9" s="209">
        <f>Опермодель!$C$16*Опермодель!$C$19*Опермодель!$C$20</f>
        <v>17280</v>
      </c>
      <c r="Q9" s="209">
        <f>Опермодель!$C$16*Опермодель!$C$19*Опермодель!$C$20</f>
        <v>17280</v>
      </c>
      <c r="R9" s="209">
        <f>Опермодель!$C$16*Опермодель!$C$19*Опермодель!$C$20</f>
        <v>17280</v>
      </c>
      <c r="S9" s="209">
        <f>Опермодель!$C$16*Опермодель!$C$19*Опермодель!$C$20</f>
        <v>17280</v>
      </c>
      <c r="T9" s="209">
        <f>Опермодель!$C$16*Опермодель!$C$19*Опермодель!$C$20</f>
        <v>17280</v>
      </c>
      <c r="U9" s="209">
        <f>Опермодель!$C$16*Опермодель!$C$19*Опермодель!$C$20</f>
        <v>17280</v>
      </c>
      <c r="V9" s="209">
        <f>Опермодель!$C$16*Опермодель!$C$19*Опермодель!$C$20</f>
        <v>17280</v>
      </c>
      <c r="W9" s="209">
        <f>Опермодель!$C$16*Опермодель!$C$19*Опермодель!$C$20</f>
        <v>17280</v>
      </c>
      <c r="X9" s="209">
        <f>Опермодель!$C$16*Опермодель!$C$19*Опермодель!$C$20</f>
        <v>17280</v>
      </c>
      <c r="Y9" s="209">
        <f>Опермодель!$C$16*Опермодель!$C$19*Опермодель!$C$20</f>
        <v>17280</v>
      </c>
      <c r="Z9" s="209">
        <f>Опермодель!$C$16*Опермодель!$C$19*Опермодель!$C$20</f>
        <v>17280</v>
      </c>
      <c r="AA9" s="209">
        <f>Опермодель!$C$16*Опермодель!$C$19*Опермодель!$C$20</f>
        <v>17280</v>
      </c>
    </row>
    <row r="11" spans="1:256" ht="14.4" customHeight="1">
      <c r="B11" s="1" t="s">
        <v>168</v>
      </c>
      <c r="D11" s="214">
        <f t="shared" ref="D11:AA11" si="3">D8/D9</f>
        <v>0</v>
      </c>
      <c r="E11" s="214">
        <f t="shared" si="3"/>
        <v>0</v>
      </c>
      <c r="F11" s="214">
        <f t="shared" si="3"/>
        <v>0.39930555555555558</v>
      </c>
      <c r="G11" s="214">
        <f t="shared" si="3"/>
        <v>0.39930555555555558</v>
      </c>
      <c r="H11" s="214">
        <f t="shared" si="3"/>
        <v>0.52083333333333337</v>
      </c>
      <c r="I11" s="214">
        <f t="shared" si="3"/>
        <v>0.52083333333333337</v>
      </c>
      <c r="J11" s="214">
        <f t="shared" si="3"/>
        <v>0.67708333333333337</v>
      </c>
      <c r="K11" s="214">
        <f t="shared" si="3"/>
        <v>0.67708333333333337</v>
      </c>
      <c r="L11" s="214">
        <f t="shared" si="3"/>
        <v>0.76388888888888884</v>
      </c>
      <c r="M11" s="214">
        <f t="shared" si="3"/>
        <v>0.88541666666666663</v>
      </c>
      <c r="N11" s="214">
        <f t="shared" si="3"/>
        <v>1</v>
      </c>
      <c r="O11" s="214">
        <f t="shared" si="3"/>
        <v>1</v>
      </c>
      <c r="P11" s="214">
        <f t="shared" si="3"/>
        <v>1</v>
      </c>
      <c r="Q11" s="214">
        <f t="shared" si="3"/>
        <v>1</v>
      </c>
      <c r="R11" s="214">
        <f t="shared" si="3"/>
        <v>1</v>
      </c>
      <c r="S11" s="214">
        <f t="shared" si="3"/>
        <v>1</v>
      </c>
      <c r="T11" s="214">
        <f t="shared" si="3"/>
        <v>1</v>
      </c>
      <c r="U11" s="214">
        <f t="shared" si="3"/>
        <v>1</v>
      </c>
      <c r="V11" s="214">
        <f t="shared" si="3"/>
        <v>1</v>
      </c>
      <c r="W11" s="214">
        <f t="shared" si="3"/>
        <v>1</v>
      </c>
      <c r="X11" s="214">
        <f t="shared" si="3"/>
        <v>1</v>
      </c>
      <c r="Y11" s="214">
        <f t="shared" si="3"/>
        <v>1</v>
      </c>
      <c r="Z11" s="214">
        <f t="shared" si="3"/>
        <v>1</v>
      </c>
      <c r="AA11" s="214">
        <f t="shared" si="3"/>
        <v>1</v>
      </c>
    </row>
    <row r="17" spans="1:256" s="335" customFormat="1" ht="15.6" customHeight="1">
      <c r="A17" s="329"/>
      <c r="B17" s="330" t="s">
        <v>52</v>
      </c>
      <c r="C17" s="331"/>
      <c r="D17" s="332">
        <f t="shared" ref="D17:O17" si="4">SUM(D18:D21)</f>
        <v>0</v>
      </c>
      <c r="E17" s="332">
        <f t="shared" si="4"/>
        <v>0</v>
      </c>
      <c r="F17" s="332">
        <f t="shared" si="4"/>
        <v>0</v>
      </c>
      <c r="G17" s="332">
        <f t="shared" si="4"/>
        <v>1450</v>
      </c>
      <c r="H17" s="332">
        <f t="shared" si="4"/>
        <v>1450</v>
      </c>
      <c r="I17" s="332">
        <f t="shared" si="4"/>
        <v>2000</v>
      </c>
      <c r="J17" s="332">
        <f t="shared" si="4"/>
        <v>2000</v>
      </c>
      <c r="K17" s="332">
        <f t="shared" si="4"/>
        <v>2850</v>
      </c>
      <c r="L17" s="332">
        <f t="shared" si="4"/>
        <v>2850</v>
      </c>
      <c r="M17" s="332">
        <f t="shared" si="4"/>
        <v>3600</v>
      </c>
      <c r="N17" s="332">
        <f t="shared" si="4"/>
        <v>4400</v>
      </c>
      <c r="O17" s="332">
        <f t="shared" si="4"/>
        <v>5190</v>
      </c>
      <c r="P17" s="332">
        <f t="shared" ref="P17:AA17" si="5">SUM(P18:P21)</f>
        <v>5190</v>
      </c>
      <c r="Q17" s="332">
        <f t="shared" si="5"/>
        <v>5190</v>
      </c>
      <c r="R17" s="332">
        <f t="shared" si="5"/>
        <v>5190</v>
      </c>
      <c r="S17" s="332">
        <f t="shared" si="5"/>
        <v>5190</v>
      </c>
      <c r="T17" s="332">
        <f t="shared" si="5"/>
        <v>5190</v>
      </c>
      <c r="U17" s="332">
        <f t="shared" si="5"/>
        <v>5190</v>
      </c>
      <c r="V17" s="332">
        <f t="shared" si="5"/>
        <v>5190</v>
      </c>
      <c r="W17" s="332">
        <f t="shared" si="5"/>
        <v>5190</v>
      </c>
      <c r="X17" s="332">
        <f t="shared" si="5"/>
        <v>5190</v>
      </c>
      <c r="Y17" s="332">
        <f t="shared" si="5"/>
        <v>5190</v>
      </c>
      <c r="Z17" s="332">
        <f t="shared" si="5"/>
        <v>5190</v>
      </c>
      <c r="AA17" s="332">
        <f t="shared" si="5"/>
        <v>5190</v>
      </c>
      <c r="AB17" s="333"/>
      <c r="AC17" s="334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6"/>
      <c r="BX17" s="336"/>
      <c r="BY17" s="336"/>
      <c r="BZ17" s="336"/>
      <c r="CA17" s="336"/>
      <c r="CB17" s="336"/>
      <c r="CC17" s="336"/>
      <c r="CD17" s="336"/>
      <c r="CE17" s="336"/>
      <c r="CF17" s="336"/>
      <c r="CG17" s="336"/>
      <c r="CH17" s="336"/>
      <c r="CI17" s="336"/>
      <c r="CJ17" s="336"/>
      <c r="CK17" s="336"/>
      <c r="CL17" s="336"/>
      <c r="CM17" s="336"/>
      <c r="CN17" s="336"/>
      <c r="CO17" s="336"/>
      <c r="CP17" s="336"/>
      <c r="CQ17" s="336"/>
      <c r="CR17" s="336"/>
      <c r="CS17" s="336"/>
      <c r="CT17" s="336"/>
      <c r="CU17" s="336"/>
      <c r="CV17" s="336"/>
      <c r="CW17" s="336"/>
      <c r="CX17" s="336"/>
      <c r="CY17" s="336"/>
      <c r="CZ17" s="336"/>
      <c r="DA17" s="336"/>
      <c r="DB17" s="336"/>
      <c r="DC17" s="336"/>
      <c r="DD17" s="336"/>
      <c r="DE17" s="336"/>
      <c r="DF17" s="336"/>
      <c r="DG17" s="336"/>
      <c r="DH17" s="336"/>
      <c r="DI17" s="336"/>
      <c r="DJ17" s="336"/>
      <c r="DK17" s="336"/>
      <c r="DL17" s="336"/>
      <c r="DM17" s="336"/>
      <c r="DN17" s="336"/>
      <c r="DO17" s="336"/>
      <c r="DP17" s="336"/>
      <c r="DQ17" s="336"/>
      <c r="DR17" s="336"/>
      <c r="DS17" s="336"/>
      <c r="DT17" s="336"/>
      <c r="DU17" s="336"/>
      <c r="DV17" s="336"/>
      <c r="DW17" s="336"/>
      <c r="DX17" s="336"/>
      <c r="DY17" s="336"/>
      <c r="DZ17" s="336"/>
      <c r="EA17" s="336"/>
      <c r="EB17" s="336"/>
      <c r="EC17" s="336"/>
      <c r="ED17" s="336"/>
      <c r="EE17" s="336"/>
      <c r="EF17" s="336"/>
      <c r="EG17" s="336"/>
      <c r="EH17" s="336"/>
      <c r="EI17" s="336"/>
      <c r="EJ17" s="336"/>
      <c r="EK17" s="336"/>
      <c r="EL17" s="336"/>
      <c r="EM17" s="336"/>
      <c r="EN17" s="336"/>
      <c r="EO17" s="336"/>
      <c r="EP17" s="336"/>
      <c r="EQ17" s="336"/>
      <c r="ER17" s="336"/>
      <c r="ES17" s="336"/>
      <c r="ET17" s="336"/>
      <c r="EU17" s="336"/>
      <c r="EV17" s="336"/>
      <c r="EW17" s="336"/>
      <c r="EX17" s="336"/>
      <c r="EY17" s="336"/>
      <c r="EZ17" s="336"/>
      <c r="FA17" s="336"/>
      <c r="FB17" s="336"/>
      <c r="FC17" s="336"/>
      <c r="FD17" s="336"/>
      <c r="FE17" s="336"/>
      <c r="FF17" s="336"/>
      <c r="FG17" s="336"/>
      <c r="FH17" s="336"/>
      <c r="FI17" s="336"/>
      <c r="FJ17" s="336"/>
      <c r="FK17" s="336"/>
      <c r="FL17" s="336"/>
      <c r="FM17" s="336"/>
      <c r="FN17" s="336"/>
      <c r="FO17" s="336"/>
      <c r="FP17" s="336"/>
      <c r="FQ17" s="336"/>
      <c r="FR17" s="336"/>
      <c r="FS17" s="336"/>
      <c r="FT17" s="336"/>
      <c r="FU17" s="336"/>
      <c r="FV17" s="336"/>
      <c r="FW17" s="336"/>
      <c r="FX17" s="336"/>
      <c r="FY17" s="336"/>
      <c r="FZ17" s="336"/>
      <c r="GA17" s="336"/>
      <c r="GB17" s="336"/>
      <c r="GC17" s="336"/>
      <c r="GD17" s="336"/>
      <c r="GE17" s="336"/>
      <c r="GF17" s="336"/>
      <c r="GG17" s="336"/>
      <c r="GH17" s="336"/>
      <c r="GI17" s="336"/>
      <c r="GJ17" s="336"/>
      <c r="GK17" s="336"/>
      <c r="GL17" s="336"/>
      <c r="GM17" s="336"/>
      <c r="GN17" s="336"/>
      <c r="GO17" s="336"/>
      <c r="GP17" s="336"/>
      <c r="GQ17" s="336"/>
      <c r="GR17" s="336"/>
      <c r="GS17" s="336"/>
      <c r="GT17" s="336"/>
      <c r="GU17" s="336"/>
      <c r="GV17" s="336"/>
      <c r="GW17" s="336"/>
      <c r="GX17" s="336"/>
      <c r="GY17" s="336"/>
      <c r="GZ17" s="336"/>
      <c r="HA17" s="336"/>
      <c r="HB17" s="336"/>
      <c r="HC17" s="336"/>
      <c r="HD17" s="336"/>
      <c r="HE17" s="336"/>
      <c r="HF17" s="336"/>
      <c r="HG17" s="336"/>
      <c r="HH17" s="336"/>
      <c r="HI17" s="336"/>
      <c r="HJ17" s="336"/>
      <c r="HK17" s="336"/>
      <c r="HL17" s="336"/>
      <c r="HM17" s="336"/>
      <c r="HN17" s="336"/>
      <c r="HO17" s="336"/>
      <c r="HP17" s="336"/>
      <c r="HQ17" s="336"/>
      <c r="HR17" s="336"/>
      <c r="HS17" s="336"/>
      <c r="HT17" s="336"/>
      <c r="HU17" s="336"/>
      <c r="HV17" s="336"/>
      <c r="HW17" s="336"/>
      <c r="HX17" s="336"/>
      <c r="HY17" s="336"/>
      <c r="HZ17" s="336"/>
      <c r="IA17" s="336"/>
      <c r="IB17" s="336"/>
      <c r="IC17" s="336"/>
      <c r="ID17" s="336"/>
      <c r="IE17" s="336"/>
      <c r="IF17" s="336"/>
      <c r="IG17" s="336"/>
      <c r="IH17" s="336"/>
      <c r="II17" s="336"/>
      <c r="IJ17" s="336"/>
      <c r="IK17" s="336"/>
      <c r="IL17" s="336"/>
      <c r="IM17" s="336"/>
      <c r="IN17" s="336"/>
      <c r="IO17" s="336"/>
      <c r="IP17" s="336"/>
      <c r="IQ17" s="336"/>
      <c r="IR17" s="336"/>
      <c r="IS17" s="336"/>
      <c r="IT17" s="336"/>
      <c r="IU17" s="336"/>
      <c r="IV17" s="336"/>
    </row>
    <row r="18" spans="1:256" s="106" customFormat="1" ht="15" customHeight="1">
      <c r="A18" s="173" t="s">
        <v>0</v>
      </c>
      <c r="B18" s="172" t="s">
        <v>108</v>
      </c>
      <c r="C18" s="204"/>
      <c r="D18" s="215"/>
      <c r="E18" s="215"/>
      <c r="F18" s="215"/>
      <c r="G18" s="216">
        <f>F4</f>
        <v>700</v>
      </c>
      <c r="H18" s="216">
        <f t="shared" ref="H18:AA19" si="6">G4</f>
        <v>700</v>
      </c>
      <c r="I18" s="216">
        <f t="shared" si="6"/>
        <v>1000</v>
      </c>
      <c r="J18" s="216">
        <f t="shared" si="6"/>
        <v>1000</v>
      </c>
      <c r="K18" s="216">
        <f t="shared" si="6"/>
        <v>1500</v>
      </c>
      <c r="L18" s="216">
        <f t="shared" si="6"/>
        <v>1500</v>
      </c>
      <c r="M18" s="216">
        <f t="shared" si="6"/>
        <v>2000</v>
      </c>
      <c r="N18" s="216">
        <f t="shared" si="6"/>
        <v>2500</v>
      </c>
      <c r="O18" s="216">
        <f t="shared" si="6"/>
        <v>3000</v>
      </c>
      <c r="P18" s="216">
        <f t="shared" si="6"/>
        <v>3000</v>
      </c>
      <c r="Q18" s="216">
        <f t="shared" si="6"/>
        <v>3000</v>
      </c>
      <c r="R18" s="216">
        <f t="shared" si="6"/>
        <v>3000</v>
      </c>
      <c r="S18" s="216">
        <f t="shared" si="6"/>
        <v>3000</v>
      </c>
      <c r="T18" s="216">
        <f t="shared" si="6"/>
        <v>3000</v>
      </c>
      <c r="U18" s="216">
        <f t="shared" si="6"/>
        <v>3000</v>
      </c>
      <c r="V18" s="216">
        <f t="shared" si="6"/>
        <v>3000</v>
      </c>
      <c r="W18" s="216">
        <f t="shared" si="6"/>
        <v>3000</v>
      </c>
      <c r="X18" s="216">
        <f t="shared" si="6"/>
        <v>3000</v>
      </c>
      <c r="Y18" s="216">
        <f t="shared" si="6"/>
        <v>3000</v>
      </c>
      <c r="Z18" s="216">
        <f t="shared" si="6"/>
        <v>3000</v>
      </c>
      <c r="AA18" s="216">
        <f t="shared" si="6"/>
        <v>3000</v>
      </c>
      <c r="AB18" s="210"/>
      <c r="AC18" s="204"/>
      <c r="AD18" s="144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</row>
    <row r="19" spans="1:256" s="106" customFormat="1" ht="15" customHeight="1">
      <c r="A19" s="173" t="s">
        <v>0</v>
      </c>
      <c r="B19" s="172" t="s">
        <v>106</v>
      </c>
      <c r="C19" s="204"/>
      <c r="D19" s="215"/>
      <c r="E19" s="215"/>
      <c r="F19" s="215"/>
      <c r="G19" s="216">
        <f>F5</f>
        <v>350</v>
      </c>
      <c r="H19" s="216">
        <f t="shared" si="6"/>
        <v>350</v>
      </c>
      <c r="I19" s="216">
        <f t="shared" si="6"/>
        <v>500</v>
      </c>
      <c r="J19" s="216">
        <f t="shared" si="6"/>
        <v>500</v>
      </c>
      <c r="K19" s="216">
        <f t="shared" si="6"/>
        <v>750</v>
      </c>
      <c r="L19" s="216">
        <f t="shared" si="6"/>
        <v>750</v>
      </c>
      <c r="M19" s="216">
        <f t="shared" si="6"/>
        <v>1000</v>
      </c>
      <c r="N19" s="216">
        <f t="shared" si="6"/>
        <v>1250</v>
      </c>
      <c r="O19" s="216">
        <f t="shared" si="6"/>
        <v>1500</v>
      </c>
      <c r="P19" s="216">
        <f t="shared" si="6"/>
        <v>1500</v>
      </c>
      <c r="Q19" s="216">
        <f t="shared" si="6"/>
        <v>1500</v>
      </c>
      <c r="R19" s="216">
        <f t="shared" si="6"/>
        <v>1500</v>
      </c>
      <c r="S19" s="216">
        <f t="shared" si="6"/>
        <v>1500</v>
      </c>
      <c r="T19" s="216">
        <f t="shared" si="6"/>
        <v>1500</v>
      </c>
      <c r="U19" s="216">
        <f t="shared" si="6"/>
        <v>1500</v>
      </c>
      <c r="V19" s="216">
        <f t="shared" si="6"/>
        <v>1500</v>
      </c>
      <c r="W19" s="216">
        <f t="shared" si="6"/>
        <v>1500</v>
      </c>
      <c r="X19" s="216">
        <f t="shared" si="6"/>
        <v>1500</v>
      </c>
      <c r="Y19" s="216">
        <f t="shared" si="6"/>
        <v>1500</v>
      </c>
      <c r="Z19" s="216">
        <f t="shared" si="6"/>
        <v>1500</v>
      </c>
      <c r="AA19" s="216">
        <f>Z5</f>
        <v>1500</v>
      </c>
      <c r="AB19" s="210"/>
      <c r="AC19" s="204"/>
      <c r="AD19" s="144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</row>
    <row r="20" spans="1:256" s="106" customFormat="1" ht="15" customHeight="1">
      <c r="A20" s="173" t="s">
        <v>0</v>
      </c>
      <c r="B20" s="172" t="s">
        <v>107</v>
      </c>
      <c r="C20" s="204"/>
      <c r="D20" s="215"/>
      <c r="E20" s="215"/>
      <c r="F20" s="215"/>
      <c r="G20" s="216">
        <f>F6</f>
        <v>250</v>
      </c>
      <c r="H20" s="216">
        <f t="shared" ref="H20:AA20" si="7">G6</f>
        <v>250</v>
      </c>
      <c r="I20" s="216">
        <f t="shared" si="7"/>
        <v>300</v>
      </c>
      <c r="J20" s="216">
        <f t="shared" si="7"/>
        <v>300</v>
      </c>
      <c r="K20" s="216">
        <f t="shared" si="7"/>
        <v>350</v>
      </c>
      <c r="L20" s="216">
        <f t="shared" si="7"/>
        <v>350</v>
      </c>
      <c r="M20" s="216">
        <f t="shared" si="7"/>
        <v>350</v>
      </c>
      <c r="N20" s="216">
        <f t="shared" si="7"/>
        <v>400</v>
      </c>
      <c r="O20" s="216">
        <f t="shared" si="7"/>
        <v>400</v>
      </c>
      <c r="P20" s="216">
        <f t="shared" si="7"/>
        <v>400</v>
      </c>
      <c r="Q20" s="216">
        <f t="shared" si="7"/>
        <v>400</v>
      </c>
      <c r="R20" s="216">
        <f t="shared" si="7"/>
        <v>400</v>
      </c>
      <c r="S20" s="216">
        <f t="shared" si="7"/>
        <v>400</v>
      </c>
      <c r="T20" s="216">
        <f t="shared" si="7"/>
        <v>400</v>
      </c>
      <c r="U20" s="216">
        <f t="shared" si="7"/>
        <v>400</v>
      </c>
      <c r="V20" s="216">
        <f t="shared" si="7"/>
        <v>400</v>
      </c>
      <c r="W20" s="216">
        <f t="shared" si="7"/>
        <v>400</v>
      </c>
      <c r="X20" s="216">
        <f t="shared" si="7"/>
        <v>400</v>
      </c>
      <c r="Y20" s="216">
        <f t="shared" si="7"/>
        <v>400</v>
      </c>
      <c r="Z20" s="216">
        <f t="shared" si="7"/>
        <v>400</v>
      </c>
      <c r="AA20" s="216">
        <f t="shared" si="7"/>
        <v>400</v>
      </c>
      <c r="AB20" s="204"/>
      <c r="AC20" s="217"/>
      <c r="AD20" s="144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  <c r="IV20" s="104"/>
    </row>
    <row r="21" spans="1:256" s="108" customFormat="1" ht="15" customHeight="1">
      <c r="A21" s="174" t="s">
        <v>0</v>
      </c>
      <c r="B21" s="162" t="s">
        <v>105</v>
      </c>
      <c r="C21" s="218"/>
      <c r="D21" s="219"/>
      <c r="E21" s="219"/>
      <c r="F21" s="219"/>
      <c r="G21" s="220">
        <f>F7</f>
        <v>150</v>
      </c>
      <c r="H21" s="220">
        <f t="shared" ref="H21:AA21" si="8">G7</f>
        <v>150</v>
      </c>
      <c r="I21" s="220">
        <f t="shared" si="8"/>
        <v>200</v>
      </c>
      <c r="J21" s="220">
        <f t="shared" si="8"/>
        <v>200</v>
      </c>
      <c r="K21" s="220">
        <f t="shared" si="8"/>
        <v>250</v>
      </c>
      <c r="L21" s="220">
        <f t="shared" si="8"/>
        <v>250</v>
      </c>
      <c r="M21" s="220">
        <f t="shared" si="8"/>
        <v>250</v>
      </c>
      <c r="N21" s="220">
        <f t="shared" si="8"/>
        <v>250</v>
      </c>
      <c r="O21" s="220">
        <f t="shared" si="8"/>
        <v>290</v>
      </c>
      <c r="P21" s="220">
        <f t="shared" si="8"/>
        <v>290</v>
      </c>
      <c r="Q21" s="220">
        <f t="shared" si="8"/>
        <v>290</v>
      </c>
      <c r="R21" s="220">
        <f t="shared" si="8"/>
        <v>290</v>
      </c>
      <c r="S21" s="220">
        <f t="shared" si="8"/>
        <v>290</v>
      </c>
      <c r="T21" s="220">
        <f t="shared" si="8"/>
        <v>290</v>
      </c>
      <c r="U21" s="220">
        <f t="shared" si="8"/>
        <v>290</v>
      </c>
      <c r="V21" s="220">
        <f t="shared" si="8"/>
        <v>290</v>
      </c>
      <c r="W21" s="220">
        <f t="shared" si="8"/>
        <v>290</v>
      </c>
      <c r="X21" s="220">
        <f t="shared" si="8"/>
        <v>290</v>
      </c>
      <c r="Y21" s="220">
        <f t="shared" si="8"/>
        <v>290</v>
      </c>
      <c r="Z21" s="220">
        <f t="shared" si="8"/>
        <v>290</v>
      </c>
      <c r="AA21" s="220">
        <f t="shared" si="8"/>
        <v>290</v>
      </c>
      <c r="AB21" s="218"/>
      <c r="AC21" s="221"/>
      <c r="AD21" s="159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3" spans="1:256" s="335" customFormat="1" ht="14.4" customHeight="1">
      <c r="A23" s="336"/>
      <c r="B23" s="336" t="s">
        <v>175</v>
      </c>
      <c r="C23" s="331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36"/>
      <c r="BK23" s="336"/>
      <c r="BL23" s="336"/>
      <c r="BM23" s="336"/>
      <c r="BN23" s="336"/>
      <c r="BO23" s="336"/>
      <c r="BP23" s="336"/>
      <c r="BQ23" s="336"/>
      <c r="BR23" s="336"/>
      <c r="BS23" s="336"/>
      <c r="BT23" s="336"/>
      <c r="BU23" s="336"/>
      <c r="BV23" s="336"/>
      <c r="BW23" s="336"/>
      <c r="BX23" s="336"/>
      <c r="BY23" s="336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36"/>
      <c r="CP23" s="336"/>
      <c r="CQ23" s="336"/>
      <c r="CR23" s="336"/>
      <c r="CS23" s="336"/>
      <c r="CT23" s="336"/>
      <c r="CU23" s="336"/>
      <c r="CV23" s="336"/>
      <c r="CW23" s="336"/>
      <c r="CX23" s="336"/>
      <c r="CY23" s="336"/>
      <c r="CZ23" s="336"/>
      <c r="DA23" s="336"/>
      <c r="DB23" s="336"/>
      <c r="DC23" s="336"/>
      <c r="DD23" s="336"/>
      <c r="DE23" s="336"/>
      <c r="DF23" s="336"/>
      <c r="DG23" s="336"/>
      <c r="DH23" s="336"/>
      <c r="DI23" s="336"/>
      <c r="DJ23" s="336"/>
      <c r="DK23" s="336"/>
      <c r="DL23" s="336"/>
      <c r="DM23" s="336"/>
      <c r="DN23" s="336"/>
      <c r="DO23" s="336"/>
      <c r="DP23" s="336"/>
      <c r="DQ23" s="336"/>
      <c r="DR23" s="336"/>
      <c r="DS23" s="336"/>
      <c r="DT23" s="336"/>
      <c r="DU23" s="336"/>
      <c r="DV23" s="336"/>
      <c r="DW23" s="336"/>
      <c r="DX23" s="336"/>
      <c r="DY23" s="336"/>
      <c r="DZ23" s="336"/>
      <c r="EA23" s="336"/>
      <c r="EB23" s="336"/>
      <c r="EC23" s="336"/>
      <c r="ED23" s="336"/>
      <c r="EE23" s="336"/>
      <c r="EF23" s="336"/>
      <c r="EG23" s="336"/>
      <c r="EH23" s="336"/>
      <c r="EI23" s="336"/>
      <c r="EJ23" s="336"/>
      <c r="EK23" s="336"/>
      <c r="EL23" s="336"/>
      <c r="EM23" s="336"/>
      <c r="EN23" s="336"/>
      <c r="EO23" s="336"/>
      <c r="EP23" s="336"/>
      <c r="EQ23" s="336"/>
      <c r="ER23" s="336"/>
      <c r="ES23" s="336"/>
      <c r="ET23" s="336"/>
      <c r="EU23" s="336"/>
      <c r="EV23" s="336"/>
      <c r="EW23" s="336"/>
      <c r="EX23" s="336"/>
      <c r="EY23" s="336"/>
      <c r="EZ23" s="336"/>
      <c r="FA23" s="336"/>
      <c r="FB23" s="336"/>
      <c r="FC23" s="336"/>
      <c r="FD23" s="336"/>
      <c r="FE23" s="336"/>
      <c r="FF23" s="336"/>
      <c r="FG23" s="336"/>
      <c r="FH23" s="336"/>
      <c r="FI23" s="336"/>
      <c r="FJ23" s="336"/>
      <c r="FK23" s="336"/>
      <c r="FL23" s="336"/>
      <c r="FM23" s="336"/>
      <c r="FN23" s="336"/>
      <c r="FO23" s="336"/>
      <c r="FP23" s="336"/>
      <c r="FQ23" s="336"/>
      <c r="FR23" s="336"/>
      <c r="FS23" s="336"/>
      <c r="FT23" s="336"/>
      <c r="FU23" s="336"/>
      <c r="FV23" s="336"/>
      <c r="FW23" s="336"/>
      <c r="FX23" s="336"/>
      <c r="FY23" s="336"/>
      <c r="FZ23" s="336"/>
      <c r="GA23" s="336"/>
      <c r="GB23" s="336"/>
      <c r="GC23" s="336"/>
      <c r="GD23" s="336"/>
      <c r="GE23" s="336"/>
      <c r="GF23" s="336"/>
      <c r="GG23" s="336"/>
      <c r="GH23" s="336"/>
      <c r="GI23" s="336"/>
      <c r="GJ23" s="336"/>
      <c r="GK23" s="336"/>
      <c r="GL23" s="336"/>
      <c r="GM23" s="336"/>
      <c r="GN23" s="336"/>
      <c r="GO23" s="336"/>
      <c r="GP23" s="336"/>
      <c r="GQ23" s="336"/>
      <c r="GR23" s="336"/>
      <c r="GS23" s="336"/>
      <c r="GT23" s="336"/>
      <c r="GU23" s="336"/>
      <c r="GV23" s="336"/>
      <c r="GW23" s="336"/>
      <c r="GX23" s="336"/>
      <c r="GY23" s="336"/>
      <c r="GZ23" s="336"/>
      <c r="HA23" s="336"/>
      <c r="HB23" s="336"/>
      <c r="HC23" s="336"/>
      <c r="HD23" s="336"/>
      <c r="HE23" s="336"/>
      <c r="HF23" s="336"/>
      <c r="HG23" s="336"/>
      <c r="HH23" s="336"/>
      <c r="HI23" s="336"/>
      <c r="HJ23" s="336"/>
      <c r="HK23" s="336"/>
      <c r="HL23" s="336"/>
      <c r="HM23" s="336"/>
      <c r="HN23" s="336"/>
      <c r="HO23" s="336"/>
      <c r="HP23" s="336"/>
      <c r="HQ23" s="336"/>
      <c r="HR23" s="336"/>
      <c r="HS23" s="336"/>
      <c r="HT23" s="336"/>
      <c r="HU23" s="336"/>
      <c r="HV23" s="336"/>
      <c r="HW23" s="336"/>
      <c r="HX23" s="336"/>
      <c r="HY23" s="336"/>
      <c r="HZ23" s="336"/>
      <c r="IA23" s="336"/>
      <c r="IB23" s="336"/>
      <c r="IC23" s="336"/>
      <c r="ID23" s="336"/>
      <c r="IE23" s="336"/>
      <c r="IF23" s="336"/>
      <c r="IG23" s="336"/>
      <c r="IH23" s="336"/>
      <c r="II23" s="336"/>
      <c r="IJ23" s="336"/>
      <c r="IK23" s="336"/>
      <c r="IL23" s="336"/>
      <c r="IM23" s="336"/>
      <c r="IN23" s="336"/>
      <c r="IO23" s="336"/>
      <c r="IP23" s="336"/>
      <c r="IQ23" s="336"/>
      <c r="IR23" s="336"/>
      <c r="IS23" s="336"/>
      <c r="IT23" s="336"/>
      <c r="IU23" s="336"/>
      <c r="IV23" s="336"/>
    </row>
    <row r="24" spans="1:256" s="136" customFormat="1" ht="14.4" customHeight="1">
      <c r="A24" s="338" t="s">
        <v>0</v>
      </c>
      <c r="B24" s="339" t="s">
        <v>108</v>
      </c>
      <c r="C24" s="235"/>
      <c r="D24" s="340"/>
      <c r="E24" s="340"/>
      <c r="F24" s="340"/>
      <c r="G24" s="340">
        <f>Опермодель!$C$57</f>
        <v>1</v>
      </c>
      <c r="H24" s="340">
        <f>Опермодель!$C$57</f>
        <v>1</v>
      </c>
      <c r="I24" s="340">
        <f>Опермодель!$C$57</f>
        <v>1</v>
      </c>
      <c r="J24" s="340">
        <f>Опермодель!$C$57</f>
        <v>1</v>
      </c>
      <c r="K24" s="340">
        <f>Опермодель!$C$57</f>
        <v>1</v>
      </c>
      <c r="L24" s="340">
        <f>Опермодель!$C$57</f>
        <v>1</v>
      </c>
      <c r="M24" s="340">
        <f>Опермодель!$C$57</f>
        <v>1</v>
      </c>
      <c r="N24" s="340">
        <f>Опермодель!$C$57</f>
        <v>1</v>
      </c>
      <c r="O24" s="340">
        <f>Опермодель!$C$57</f>
        <v>1</v>
      </c>
      <c r="P24" s="340">
        <f>Опермодель!$C$57</f>
        <v>1</v>
      </c>
      <c r="Q24" s="340">
        <f>Опермодель!$C$57</f>
        <v>1</v>
      </c>
      <c r="R24" s="340">
        <f>Опермодель!$C$57</f>
        <v>1</v>
      </c>
      <c r="S24" s="340">
        <f>Опермодель!$C$57</f>
        <v>1</v>
      </c>
      <c r="T24" s="340">
        <f>Опермодель!$C$57</f>
        <v>1</v>
      </c>
      <c r="U24" s="340">
        <f>Опермодель!$C$57</f>
        <v>1</v>
      </c>
      <c r="V24" s="340">
        <f>Опермодель!$C$57</f>
        <v>1</v>
      </c>
      <c r="W24" s="340">
        <f>Опермодель!$C$57</f>
        <v>1</v>
      </c>
      <c r="X24" s="340">
        <f>Опермодель!$C$57</f>
        <v>1</v>
      </c>
      <c r="Y24" s="340">
        <f>Опермодель!$C$57</f>
        <v>1</v>
      </c>
      <c r="Z24" s="340">
        <f>Опермодель!$C$57</f>
        <v>1</v>
      </c>
      <c r="AA24" s="340">
        <f>Опермодель!$C$57</f>
        <v>1</v>
      </c>
      <c r="AB24" s="325"/>
      <c r="AC24" s="325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35"/>
    </row>
    <row r="25" spans="1:256" s="106" customFormat="1" ht="14.4" customHeight="1">
      <c r="A25" s="173" t="s">
        <v>0</v>
      </c>
      <c r="B25" s="172" t="s">
        <v>106</v>
      </c>
      <c r="C25" s="204"/>
      <c r="D25" s="216"/>
      <c r="E25" s="216"/>
      <c r="F25" s="216"/>
      <c r="G25" s="216">
        <f>Опермодель!$D$57</f>
        <v>1</v>
      </c>
      <c r="H25" s="216">
        <f>Опермодель!$D$57</f>
        <v>1</v>
      </c>
      <c r="I25" s="216">
        <f>Опермодель!$D$57</f>
        <v>1</v>
      </c>
      <c r="J25" s="216">
        <f>Опермодель!$D$57</f>
        <v>1</v>
      </c>
      <c r="K25" s="216">
        <f>Опермодель!$D$57</f>
        <v>1</v>
      </c>
      <c r="L25" s="216">
        <f>Опермодель!$D$57</f>
        <v>1</v>
      </c>
      <c r="M25" s="216">
        <f>Опермодель!$D$57</f>
        <v>1</v>
      </c>
      <c r="N25" s="216">
        <f>Опермодель!$D$57</f>
        <v>1</v>
      </c>
      <c r="O25" s="216">
        <f>Опермодель!$D$57</f>
        <v>1</v>
      </c>
      <c r="P25" s="216">
        <f>Опермодель!$D$57</f>
        <v>1</v>
      </c>
      <c r="Q25" s="216">
        <f>Опермодель!$D$57</f>
        <v>1</v>
      </c>
      <c r="R25" s="216">
        <f>Опермодель!$D$57</f>
        <v>1</v>
      </c>
      <c r="S25" s="216">
        <f>Опермодель!$D$57</f>
        <v>1</v>
      </c>
      <c r="T25" s="216">
        <f>Опермодель!$D$57</f>
        <v>1</v>
      </c>
      <c r="U25" s="216">
        <f>Опермодель!$D$57</f>
        <v>1</v>
      </c>
      <c r="V25" s="216">
        <f>Опермодель!$D$57</f>
        <v>1</v>
      </c>
      <c r="W25" s="216">
        <f>Опермодель!$D$57</f>
        <v>1</v>
      </c>
      <c r="X25" s="216">
        <f>Опермодель!$D$57</f>
        <v>1</v>
      </c>
      <c r="Y25" s="216">
        <f>Опермодель!$D$57</f>
        <v>1</v>
      </c>
      <c r="Z25" s="216">
        <f>Опермодель!$D$57</f>
        <v>1</v>
      </c>
      <c r="AA25" s="216">
        <f>Опермодель!$D$57</f>
        <v>1</v>
      </c>
      <c r="AB25" s="210"/>
      <c r="AC25" s="210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</row>
    <row r="26" spans="1:256" s="106" customFormat="1" ht="14.4" customHeight="1">
      <c r="A26" s="173" t="s">
        <v>0</v>
      </c>
      <c r="B26" s="172" t="s">
        <v>107</v>
      </c>
      <c r="C26" s="204"/>
      <c r="D26" s="216"/>
      <c r="E26" s="216"/>
      <c r="F26" s="216"/>
      <c r="G26" s="216">
        <f>Опермодель!$E$57</f>
        <v>1</v>
      </c>
      <c r="H26" s="216">
        <f>Опермодель!$E$57</f>
        <v>1</v>
      </c>
      <c r="I26" s="216">
        <f>Опермодель!$E$57</f>
        <v>1</v>
      </c>
      <c r="J26" s="216">
        <f>Опермодель!$E$57</f>
        <v>1</v>
      </c>
      <c r="K26" s="216">
        <f>Опермодель!$E$57</f>
        <v>1</v>
      </c>
      <c r="L26" s="216">
        <f>Опермодель!$E$57</f>
        <v>1</v>
      </c>
      <c r="M26" s="216">
        <f>Опермодель!$E$57</f>
        <v>1</v>
      </c>
      <c r="N26" s="216">
        <f>Опермодель!$E$57</f>
        <v>1</v>
      </c>
      <c r="O26" s="216">
        <f>Опермодель!$E$57</f>
        <v>1</v>
      </c>
      <c r="P26" s="216">
        <f>Опермодель!$E$57</f>
        <v>1</v>
      </c>
      <c r="Q26" s="216">
        <f>Опермодель!$E$57</f>
        <v>1</v>
      </c>
      <c r="R26" s="216">
        <f>Опермодель!$E$57</f>
        <v>1</v>
      </c>
      <c r="S26" s="216">
        <f>Опермодель!$E$57</f>
        <v>1</v>
      </c>
      <c r="T26" s="216">
        <f>Опермодель!$E$57</f>
        <v>1</v>
      </c>
      <c r="U26" s="216">
        <f>Опермодель!$E$57</f>
        <v>1</v>
      </c>
      <c r="V26" s="216">
        <f>Опермодель!$E$57</f>
        <v>1</v>
      </c>
      <c r="W26" s="216">
        <f>Опермодель!$E$57</f>
        <v>1</v>
      </c>
      <c r="X26" s="216">
        <f>Опермодель!$E$57</f>
        <v>1</v>
      </c>
      <c r="Y26" s="216">
        <f>Опермодель!$E$57</f>
        <v>1</v>
      </c>
      <c r="Z26" s="216">
        <f>Опермодель!$E$57</f>
        <v>1</v>
      </c>
      <c r="AA26" s="216">
        <f>Опермодель!$E$57</f>
        <v>1</v>
      </c>
      <c r="AB26" s="210"/>
      <c r="AC26" s="210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</row>
    <row r="27" spans="1:256" s="108" customFormat="1" ht="14.4" customHeight="1">
      <c r="A27" s="174" t="s">
        <v>0</v>
      </c>
      <c r="B27" s="162" t="s">
        <v>105</v>
      </c>
      <c r="C27" s="218"/>
      <c r="D27" s="220"/>
      <c r="E27" s="220"/>
      <c r="F27" s="220"/>
      <c r="G27" s="220">
        <f>Опермодель!$F$57</f>
        <v>1</v>
      </c>
      <c r="H27" s="220">
        <f>Опермодель!$F$57</f>
        <v>1</v>
      </c>
      <c r="I27" s="220">
        <f>Опермодель!$F$57</f>
        <v>1</v>
      </c>
      <c r="J27" s="220">
        <f>Опермодель!$F$57</f>
        <v>1</v>
      </c>
      <c r="K27" s="220">
        <f>Опермодель!$F$57</f>
        <v>1</v>
      </c>
      <c r="L27" s="220">
        <f>Опермодель!$F$57</f>
        <v>1</v>
      </c>
      <c r="M27" s="220">
        <f>Опермодель!$F$57</f>
        <v>1</v>
      </c>
      <c r="N27" s="220">
        <f>Опермодель!$F$57</f>
        <v>1</v>
      </c>
      <c r="O27" s="220">
        <f>Опермодель!$F$57</f>
        <v>1</v>
      </c>
      <c r="P27" s="220">
        <f>Опермодель!$F$57</f>
        <v>1</v>
      </c>
      <c r="Q27" s="220">
        <f>Опермодель!$F$57</f>
        <v>1</v>
      </c>
      <c r="R27" s="220">
        <f>Опермодель!$F$57</f>
        <v>1</v>
      </c>
      <c r="S27" s="220">
        <f>Опермодель!$F$57</f>
        <v>1</v>
      </c>
      <c r="T27" s="220">
        <f>Опермодель!$F$57</f>
        <v>1</v>
      </c>
      <c r="U27" s="220">
        <f>Опермодель!$F$57</f>
        <v>1</v>
      </c>
      <c r="V27" s="220">
        <f>Опермодель!$F$57</f>
        <v>1</v>
      </c>
      <c r="W27" s="220">
        <f>Опермодель!$F$57</f>
        <v>1</v>
      </c>
      <c r="X27" s="220">
        <f>Опермодель!$F$57</f>
        <v>1</v>
      </c>
      <c r="Y27" s="220">
        <f>Опермодель!$F$57</f>
        <v>1</v>
      </c>
      <c r="Z27" s="220">
        <f>Опермодель!$F$57</f>
        <v>1</v>
      </c>
      <c r="AA27" s="220">
        <f>Опермодель!$F$57</f>
        <v>1</v>
      </c>
      <c r="AB27" s="326"/>
      <c r="AC27" s="326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s="106" customFormat="1" ht="14.4" customHeight="1">
      <c r="A28" s="104"/>
      <c r="B28" s="104"/>
      <c r="C28" s="204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0"/>
      <c r="AC28" s="210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</row>
    <row r="29" spans="1:256" s="112" customFormat="1" ht="14.4" customHeight="1">
      <c r="A29" s="111"/>
      <c r="B29" s="111" t="s">
        <v>109</v>
      </c>
      <c r="C29" s="222"/>
      <c r="D29" s="223"/>
      <c r="E29" s="223"/>
      <c r="F29" s="223"/>
      <c r="G29" s="223">
        <f>G30+G34+G38+G42</f>
        <v>1450</v>
      </c>
      <c r="H29" s="223">
        <f t="shared" ref="H29:O29" si="9">H30+H34+H38+H42</f>
        <v>1450</v>
      </c>
      <c r="I29" s="223">
        <f t="shared" si="9"/>
        <v>2000</v>
      </c>
      <c r="J29" s="223">
        <f t="shared" si="9"/>
        <v>2000</v>
      </c>
      <c r="K29" s="223">
        <f t="shared" si="9"/>
        <v>2850</v>
      </c>
      <c r="L29" s="223">
        <f t="shared" si="9"/>
        <v>2850</v>
      </c>
      <c r="M29" s="223">
        <f t="shared" si="9"/>
        <v>3600</v>
      </c>
      <c r="N29" s="223">
        <f t="shared" si="9"/>
        <v>4400</v>
      </c>
      <c r="O29" s="223">
        <f t="shared" si="9"/>
        <v>5190</v>
      </c>
      <c r="P29" s="223">
        <f t="shared" ref="P29:AA29" si="10">P30+P34+P38+P42</f>
        <v>5190</v>
      </c>
      <c r="Q29" s="223">
        <f t="shared" si="10"/>
        <v>5190</v>
      </c>
      <c r="R29" s="223">
        <f t="shared" si="10"/>
        <v>5190</v>
      </c>
      <c r="S29" s="223">
        <f t="shared" si="10"/>
        <v>5190</v>
      </c>
      <c r="T29" s="223">
        <f t="shared" si="10"/>
        <v>5190</v>
      </c>
      <c r="U29" s="223">
        <f t="shared" si="10"/>
        <v>5190</v>
      </c>
      <c r="V29" s="223">
        <f t="shared" si="10"/>
        <v>5190</v>
      </c>
      <c r="W29" s="223">
        <f t="shared" si="10"/>
        <v>5190</v>
      </c>
      <c r="X29" s="223">
        <f t="shared" si="10"/>
        <v>5190</v>
      </c>
      <c r="Y29" s="223">
        <f t="shared" si="10"/>
        <v>5190</v>
      </c>
      <c r="Z29" s="223">
        <f t="shared" si="10"/>
        <v>5190</v>
      </c>
      <c r="AA29" s="223">
        <f t="shared" si="10"/>
        <v>5190</v>
      </c>
      <c r="AB29" s="337"/>
      <c r="AC29" s="33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</row>
    <row r="30" spans="1:256" s="110" customFormat="1" ht="14.4" customHeight="1">
      <c r="A30" s="109"/>
      <c r="B30" s="109" t="s">
        <v>110</v>
      </c>
      <c r="C30" s="224"/>
      <c r="D30" s="225"/>
      <c r="E30" s="225"/>
      <c r="F30" s="225"/>
      <c r="G30" s="225">
        <f>G18/G24</f>
        <v>700</v>
      </c>
      <c r="H30" s="225">
        <f t="shared" ref="H30:AA30" si="11">H18/H24</f>
        <v>700</v>
      </c>
      <c r="I30" s="225">
        <f t="shared" si="11"/>
        <v>1000</v>
      </c>
      <c r="J30" s="225">
        <f t="shared" si="11"/>
        <v>1000</v>
      </c>
      <c r="K30" s="225">
        <f t="shared" si="11"/>
        <v>1500</v>
      </c>
      <c r="L30" s="225">
        <f t="shared" si="11"/>
        <v>1500</v>
      </c>
      <c r="M30" s="225">
        <f t="shared" si="11"/>
        <v>2000</v>
      </c>
      <c r="N30" s="225">
        <f t="shared" si="11"/>
        <v>2500</v>
      </c>
      <c r="O30" s="225">
        <f t="shared" si="11"/>
        <v>3000</v>
      </c>
      <c r="P30" s="225">
        <f t="shared" si="11"/>
        <v>3000</v>
      </c>
      <c r="Q30" s="225">
        <f t="shared" si="11"/>
        <v>3000</v>
      </c>
      <c r="R30" s="225">
        <f t="shared" si="11"/>
        <v>3000</v>
      </c>
      <c r="S30" s="225">
        <f t="shared" si="11"/>
        <v>3000</v>
      </c>
      <c r="T30" s="225">
        <f t="shared" si="11"/>
        <v>3000</v>
      </c>
      <c r="U30" s="225">
        <f t="shared" si="11"/>
        <v>3000</v>
      </c>
      <c r="V30" s="225">
        <f t="shared" si="11"/>
        <v>3000</v>
      </c>
      <c r="W30" s="225">
        <f t="shared" si="11"/>
        <v>3000</v>
      </c>
      <c r="X30" s="225">
        <f t="shared" si="11"/>
        <v>3000</v>
      </c>
      <c r="Y30" s="225">
        <f t="shared" si="11"/>
        <v>3000</v>
      </c>
      <c r="Z30" s="225">
        <f t="shared" si="11"/>
        <v>3000</v>
      </c>
      <c r="AA30" s="225">
        <f t="shared" si="11"/>
        <v>3000</v>
      </c>
      <c r="AB30" s="226"/>
      <c r="AC30" s="226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</row>
    <row r="31" spans="1:256" s="346" customFormat="1" ht="14.4" customHeight="1">
      <c r="A31" s="341"/>
      <c r="B31" s="105" t="s">
        <v>87</v>
      </c>
      <c r="C31" s="342"/>
      <c r="D31" s="343"/>
      <c r="E31" s="343"/>
      <c r="F31" s="343"/>
      <c r="G31" s="343">
        <f>G18/G24</f>
        <v>700</v>
      </c>
      <c r="H31" s="343">
        <f>H30-H32</f>
        <v>70</v>
      </c>
      <c r="I31" s="343">
        <f>I30-I32</f>
        <v>370</v>
      </c>
      <c r="J31" s="343">
        <f>J30-J32</f>
        <v>100</v>
      </c>
      <c r="K31" s="343">
        <f>K30-K32</f>
        <v>600</v>
      </c>
      <c r="L31" s="343">
        <f t="shared" ref="L31:O31" si="12">L30-L32</f>
        <v>150</v>
      </c>
      <c r="M31" s="343">
        <f t="shared" si="12"/>
        <v>650</v>
      </c>
      <c r="N31" s="343">
        <f t="shared" si="12"/>
        <v>700</v>
      </c>
      <c r="O31" s="343">
        <f t="shared" si="12"/>
        <v>750</v>
      </c>
      <c r="P31" s="343">
        <f t="shared" ref="P31:AA31" si="13">P30-P32</f>
        <v>300</v>
      </c>
      <c r="Q31" s="343">
        <f t="shared" si="13"/>
        <v>300</v>
      </c>
      <c r="R31" s="343">
        <f t="shared" si="13"/>
        <v>300</v>
      </c>
      <c r="S31" s="343">
        <f t="shared" si="13"/>
        <v>300</v>
      </c>
      <c r="T31" s="343">
        <f t="shared" si="13"/>
        <v>300</v>
      </c>
      <c r="U31" s="343">
        <f t="shared" si="13"/>
        <v>300</v>
      </c>
      <c r="V31" s="343">
        <f t="shared" si="13"/>
        <v>300</v>
      </c>
      <c r="W31" s="343">
        <f t="shared" si="13"/>
        <v>300</v>
      </c>
      <c r="X31" s="343">
        <f t="shared" si="13"/>
        <v>300</v>
      </c>
      <c r="Y31" s="343">
        <f t="shared" si="13"/>
        <v>300</v>
      </c>
      <c r="Z31" s="343">
        <f t="shared" si="13"/>
        <v>300</v>
      </c>
      <c r="AA31" s="343">
        <f t="shared" si="13"/>
        <v>300</v>
      </c>
      <c r="AB31" s="344"/>
      <c r="AC31" s="344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  <c r="AW31" s="345"/>
      <c r="AX31" s="345"/>
      <c r="AY31" s="345"/>
      <c r="AZ31" s="345"/>
      <c r="BA31" s="345"/>
      <c r="BB31" s="345"/>
      <c r="BC31" s="345"/>
      <c r="BD31" s="345"/>
      <c r="BE31" s="345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5"/>
      <c r="CK31" s="345"/>
      <c r="CL31" s="345"/>
      <c r="CM31" s="345"/>
      <c r="CN31" s="345"/>
      <c r="CO31" s="345"/>
      <c r="CP31" s="345"/>
      <c r="CQ31" s="345"/>
      <c r="CR31" s="345"/>
      <c r="CS31" s="345"/>
      <c r="CT31" s="345"/>
      <c r="CU31" s="345"/>
      <c r="CV31" s="345"/>
      <c r="CW31" s="345"/>
      <c r="CX31" s="345"/>
      <c r="CY31" s="345"/>
      <c r="CZ31" s="341"/>
      <c r="DA31" s="341"/>
      <c r="DB31" s="341"/>
      <c r="DC31" s="341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1"/>
      <c r="DO31" s="341"/>
      <c r="DP31" s="341"/>
      <c r="DQ31" s="341"/>
      <c r="DR31" s="341"/>
      <c r="DS31" s="341"/>
      <c r="DT31" s="341"/>
      <c r="DU31" s="341"/>
      <c r="DV31" s="341"/>
      <c r="DW31" s="341"/>
      <c r="DX31" s="341"/>
      <c r="DY31" s="341"/>
      <c r="DZ31" s="341"/>
      <c r="EA31" s="341"/>
      <c r="EB31" s="341"/>
      <c r="EC31" s="341"/>
      <c r="ED31" s="341"/>
      <c r="EE31" s="341"/>
      <c r="EF31" s="341"/>
      <c r="EG31" s="341"/>
      <c r="EH31" s="341"/>
      <c r="EI31" s="341"/>
      <c r="EJ31" s="341"/>
      <c r="EK31" s="341"/>
      <c r="EL31" s="341"/>
      <c r="EM31" s="341"/>
      <c r="EN31" s="341"/>
      <c r="EO31" s="341"/>
      <c r="EP31" s="341"/>
      <c r="EQ31" s="341"/>
      <c r="ER31" s="341"/>
      <c r="ES31" s="341"/>
      <c r="ET31" s="341"/>
      <c r="EU31" s="341"/>
      <c r="EV31" s="341"/>
      <c r="EW31" s="341"/>
      <c r="EX31" s="341"/>
      <c r="EY31" s="341"/>
      <c r="EZ31" s="341"/>
      <c r="FA31" s="341"/>
      <c r="FB31" s="341"/>
      <c r="FC31" s="341"/>
      <c r="FD31" s="341"/>
      <c r="FE31" s="341"/>
      <c r="FF31" s="341"/>
      <c r="FG31" s="341"/>
      <c r="FH31" s="341"/>
      <c r="FI31" s="341"/>
      <c r="FJ31" s="341"/>
      <c r="FK31" s="341"/>
      <c r="FL31" s="341"/>
      <c r="FM31" s="341"/>
      <c r="FN31" s="341"/>
      <c r="FO31" s="341"/>
      <c r="FP31" s="341"/>
      <c r="FQ31" s="341"/>
      <c r="FR31" s="341"/>
      <c r="FS31" s="341"/>
      <c r="FT31" s="341"/>
      <c r="FU31" s="341"/>
      <c r="FV31" s="341"/>
      <c r="FW31" s="341"/>
      <c r="FX31" s="341"/>
      <c r="FY31" s="341"/>
      <c r="FZ31" s="341"/>
      <c r="GA31" s="341"/>
      <c r="GB31" s="341"/>
      <c r="GC31" s="341"/>
      <c r="GD31" s="341"/>
      <c r="GE31" s="341"/>
      <c r="GF31" s="341"/>
      <c r="GG31" s="341"/>
      <c r="GH31" s="341"/>
      <c r="GI31" s="341"/>
      <c r="GJ31" s="341"/>
      <c r="GK31" s="341"/>
      <c r="GL31" s="341"/>
      <c r="GM31" s="341"/>
      <c r="GN31" s="341"/>
      <c r="GO31" s="341"/>
      <c r="GP31" s="341"/>
      <c r="GQ31" s="341"/>
      <c r="GR31" s="341"/>
      <c r="GS31" s="341"/>
      <c r="GT31" s="341"/>
      <c r="GU31" s="341"/>
      <c r="GV31" s="341"/>
      <c r="GW31" s="341"/>
      <c r="GX31" s="341"/>
      <c r="GY31" s="341"/>
      <c r="GZ31" s="341"/>
      <c r="HA31" s="341"/>
      <c r="HB31" s="341"/>
      <c r="HC31" s="341"/>
      <c r="HD31" s="341"/>
      <c r="HE31" s="341"/>
      <c r="HF31" s="341"/>
      <c r="HG31" s="341"/>
      <c r="HH31" s="341"/>
      <c r="HI31" s="341"/>
      <c r="HJ31" s="341"/>
      <c r="HK31" s="341"/>
      <c r="HL31" s="341"/>
      <c r="HM31" s="341"/>
      <c r="HN31" s="341"/>
      <c r="HO31" s="341"/>
      <c r="HP31" s="341"/>
      <c r="HQ31" s="341"/>
      <c r="HR31" s="341"/>
      <c r="HS31" s="341"/>
      <c r="HT31" s="341"/>
      <c r="HU31" s="341"/>
      <c r="HV31" s="341"/>
      <c r="HW31" s="341"/>
      <c r="HX31" s="341"/>
      <c r="HY31" s="341"/>
      <c r="HZ31" s="341"/>
      <c r="IA31" s="341"/>
      <c r="IB31" s="341"/>
      <c r="IC31" s="341"/>
      <c r="ID31" s="341"/>
      <c r="IE31" s="341"/>
      <c r="IF31" s="341"/>
      <c r="IG31" s="341"/>
      <c r="IH31" s="341"/>
      <c r="II31" s="341"/>
      <c r="IJ31" s="341"/>
      <c r="IK31" s="341"/>
      <c r="IL31" s="341"/>
      <c r="IM31" s="341"/>
      <c r="IN31" s="341"/>
      <c r="IO31" s="341"/>
      <c r="IP31" s="341"/>
      <c r="IQ31" s="341"/>
      <c r="IR31" s="341"/>
      <c r="IS31" s="341"/>
      <c r="IT31" s="341"/>
      <c r="IU31" s="341"/>
      <c r="IV31" s="341"/>
    </row>
    <row r="32" spans="1:256" s="106" customFormat="1" ht="14.4" customHeight="1">
      <c r="A32" s="104"/>
      <c r="B32" s="106" t="s">
        <v>88</v>
      </c>
      <c r="C32" s="204"/>
      <c r="D32" s="216"/>
      <c r="E32" s="216"/>
      <c r="F32" s="216"/>
      <c r="G32" s="216">
        <v>0</v>
      </c>
      <c r="H32" s="216">
        <f>G31+G32-H33</f>
        <v>630</v>
      </c>
      <c r="I32" s="216">
        <f>H31+H32-I33</f>
        <v>630</v>
      </c>
      <c r="J32" s="216">
        <f>I31+I32-J33</f>
        <v>900</v>
      </c>
      <c r="K32" s="216">
        <f>J31+J32-K33</f>
        <v>900</v>
      </c>
      <c r="L32" s="216">
        <f t="shared" ref="L32:O32" si="14">K31+K32-L33</f>
        <v>1350</v>
      </c>
      <c r="M32" s="216">
        <f t="shared" si="14"/>
        <v>1350</v>
      </c>
      <c r="N32" s="216">
        <f t="shared" si="14"/>
        <v>1800</v>
      </c>
      <c r="O32" s="216">
        <f t="shared" si="14"/>
        <v>2250</v>
      </c>
      <c r="P32" s="216">
        <f t="shared" ref="P32" si="15">O31+O32-P33</f>
        <v>2700</v>
      </c>
      <c r="Q32" s="216">
        <f t="shared" ref="Q32" si="16">P31+P32-Q33</f>
        <v>2700</v>
      </c>
      <c r="R32" s="216">
        <f t="shared" ref="R32" si="17">Q31+Q32-R33</f>
        <v>2700</v>
      </c>
      <c r="S32" s="216">
        <f t="shared" ref="S32" si="18">R31+R32-S33</f>
        <v>2700</v>
      </c>
      <c r="T32" s="216">
        <f t="shared" ref="T32" si="19">S31+S32-T33</f>
        <v>2700</v>
      </c>
      <c r="U32" s="216">
        <f t="shared" ref="U32" si="20">T31+T32-U33</f>
        <v>2700</v>
      </c>
      <c r="V32" s="216">
        <f t="shared" ref="V32" si="21">U31+U32-V33</f>
        <v>2700</v>
      </c>
      <c r="W32" s="216">
        <f t="shared" ref="W32" si="22">V31+V32-W33</f>
        <v>2700</v>
      </c>
      <c r="X32" s="216">
        <f t="shared" ref="X32" si="23">W31+W32-X33</f>
        <v>2700</v>
      </c>
      <c r="Y32" s="216">
        <f t="shared" ref="Y32" si="24">X31+X32-Y33</f>
        <v>2700</v>
      </c>
      <c r="Z32" s="216">
        <f t="shared" ref="Z32" si="25">Y31+Y32-Z33</f>
        <v>2700</v>
      </c>
      <c r="AA32" s="216">
        <f t="shared" ref="AA32" si="26">Z31+Z32-AA33</f>
        <v>2700</v>
      </c>
      <c r="AB32" s="210"/>
      <c r="AC32" s="210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</row>
    <row r="33" spans="1:256" s="106" customFormat="1" ht="14.4" customHeight="1">
      <c r="A33" s="13"/>
      <c r="B33" s="106" t="s">
        <v>89</v>
      </c>
      <c r="C33" s="227">
        <v>0.1</v>
      </c>
      <c r="D33" s="216"/>
      <c r="E33" s="216"/>
      <c r="F33" s="216"/>
      <c r="G33" s="216">
        <f>ROUNDUP((F31+F32)*1/Опермодель!$C$59*$C$33,0)</f>
        <v>0</v>
      </c>
      <c r="H33" s="216">
        <f>ROUNDUP((G31+G32)*1/Опермодель!$C$59*$C$33,0)</f>
        <v>70</v>
      </c>
      <c r="I33" s="216">
        <f>ROUNDUP((H31+H32)*1/Опермодель!$C$59*$C$33,0)</f>
        <v>70</v>
      </c>
      <c r="J33" s="216">
        <f>ROUNDUP((I31+I32)*1/Опермодель!$C$59*$C$33,0)</f>
        <v>100</v>
      </c>
      <c r="K33" s="216">
        <f>ROUNDUP((J31+J32)*1/Опермодель!$C$59*$C$33,0)</f>
        <v>100</v>
      </c>
      <c r="L33" s="216">
        <f>ROUNDUP((K31+K32)*1/Опермодель!$C$59*$C$33,0)</f>
        <v>150</v>
      </c>
      <c r="M33" s="216">
        <f>ROUNDUP((L31+L32)*1/Опермодель!$C$59*$C$33,0)</f>
        <v>150</v>
      </c>
      <c r="N33" s="216">
        <f>ROUNDUP((M31+M32)*1/Опермодель!$C$59*$C$33,0)</f>
        <v>200</v>
      </c>
      <c r="O33" s="216">
        <f>ROUNDUP((N31+N32)*1/Опермодель!$C$59*$C$33,0)</f>
        <v>250</v>
      </c>
      <c r="P33" s="216">
        <f>ROUNDUP((O31+O32)*1/Опермодель!$C$59*$C$33,0)</f>
        <v>300</v>
      </c>
      <c r="Q33" s="216">
        <f>ROUNDUP((P31+P32)*1/Опермодель!$C$59*$C$33,0)</f>
        <v>300</v>
      </c>
      <c r="R33" s="216">
        <f>ROUNDUP((Q31+Q32)*1/Опермодель!$C$59*$C$33,0)</f>
        <v>300</v>
      </c>
      <c r="S33" s="216">
        <f>ROUNDUP((R31+R32)*1/Опермодель!$C$59*$C$33,0)</f>
        <v>300</v>
      </c>
      <c r="T33" s="216">
        <f>ROUNDUP((S31+S32)*1/Опермодель!$C$59*$C$33,0)</f>
        <v>300</v>
      </c>
      <c r="U33" s="216">
        <f>ROUNDUP((T31+T32)*1/Опермодель!$C$59*$C$33,0)</f>
        <v>300</v>
      </c>
      <c r="V33" s="216">
        <f>ROUNDUP((U31+U32)*1/Опермодель!$C$59*$C$33,0)</f>
        <v>300</v>
      </c>
      <c r="W33" s="216">
        <f>ROUNDUP((V31+V32)*1/Опермодель!$C$59*$C$33,0)</f>
        <v>300</v>
      </c>
      <c r="X33" s="216">
        <f>ROUNDUP((W31+W32)*1/Опермодель!$C$59*$C$33,0)</f>
        <v>300</v>
      </c>
      <c r="Y33" s="216">
        <f>ROUNDUP((X31+X32)*1/Опермодель!$C$59*$C$33,0)</f>
        <v>300</v>
      </c>
      <c r="Z33" s="216">
        <f>ROUNDUP((Y31+Y32)*1/Опермодель!$C$59*$C$33,0)</f>
        <v>300</v>
      </c>
      <c r="AA33" s="216">
        <f>ROUNDUP((Z31+Z32)*1/Опермодель!$C$59*$C$33,0)</f>
        <v>300</v>
      </c>
      <c r="AB33" s="210"/>
      <c r="AC33" s="210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  <c r="IV33" s="104"/>
    </row>
    <row r="34" spans="1:256" s="103" customFormat="1" ht="14.4" customHeight="1">
      <c r="A34" s="102"/>
      <c r="B34" s="102" t="s">
        <v>112</v>
      </c>
      <c r="C34" s="228"/>
      <c r="D34" s="226"/>
      <c r="E34" s="226"/>
      <c r="F34" s="226"/>
      <c r="G34" s="226">
        <f>G19/G25</f>
        <v>350</v>
      </c>
      <c r="H34" s="226">
        <f t="shared" ref="H34:AA34" si="27">H19/H25</f>
        <v>350</v>
      </c>
      <c r="I34" s="226">
        <f t="shared" si="27"/>
        <v>500</v>
      </c>
      <c r="J34" s="226">
        <f t="shared" si="27"/>
        <v>500</v>
      </c>
      <c r="K34" s="226">
        <f t="shared" si="27"/>
        <v>750</v>
      </c>
      <c r="L34" s="226">
        <f t="shared" si="27"/>
        <v>750</v>
      </c>
      <c r="M34" s="226">
        <f t="shared" si="27"/>
        <v>1000</v>
      </c>
      <c r="N34" s="226">
        <f t="shared" si="27"/>
        <v>1250</v>
      </c>
      <c r="O34" s="226">
        <f t="shared" si="27"/>
        <v>1500</v>
      </c>
      <c r="P34" s="226">
        <f t="shared" si="27"/>
        <v>1500</v>
      </c>
      <c r="Q34" s="226">
        <f t="shared" si="27"/>
        <v>1500</v>
      </c>
      <c r="R34" s="226">
        <f t="shared" si="27"/>
        <v>1500</v>
      </c>
      <c r="S34" s="226">
        <f t="shared" si="27"/>
        <v>1500</v>
      </c>
      <c r="T34" s="226">
        <f t="shared" si="27"/>
        <v>1500</v>
      </c>
      <c r="U34" s="226">
        <f t="shared" si="27"/>
        <v>1500</v>
      </c>
      <c r="V34" s="226">
        <f t="shared" si="27"/>
        <v>1500</v>
      </c>
      <c r="W34" s="226">
        <f t="shared" si="27"/>
        <v>1500</v>
      </c>
      <c r="X34" s="226">
        <f t="shared" si="27"/>
        <v>1500</v>
      </c>
      <c r="Y34" s="226">
        <f t="shared" si="27"/>
        <v>1500</v>
      </c>
      <c r="Z34" s="226">
        <f t="shared" si="27"/>
        <v>1500</v>
      </c>
      <c r="AA34" s="226">
        <f t="shared" si="27"/>
        <v>1500</v>
      </c>
      <c r="AB34" s="226"/>
      <c r="AC34" s="226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</row>
    <row r="35" spans="1:256" s="346" customFormat="1" ht="14.4" customHeight="1">
      <c r="A35" s="341"/>
      <c r="B35" s="105" t="s">
        <v>87</v>
      </c>
      <c r="C35" s="342"/>
      <c r="D35" s="343"/>
      <c r="E35" s="343"/>
      <c r="F35" s="343"/>
      <c r="G35" s="343">
        <f>G19/G25</f>
        <v>350</v>
      </c>
      <c r="H35" s="343">
        <f>H34-H36</f>
        <v>35</v>
      </c>
      <c r="I35" s="343">
        <f>I34-I36</f>
        <v>185</v>
      </c>
      <c r="J35" s="343">
        <f>J34-J36</f>
        <v>50</v>
      </c>
      <c r="K35" s="343">
        <f>K34-K36</f>
        <v>300</v>
      </c>
      <c r="L35" s="343">
        <f t="shared" ref="L35" si="28">L34-L36</f>
        <v>75</v>
      </c>
      <c r="M35" s="343">
        <f t="shared" ref="M35" si="29">M34-M36</f>
        <v>325</v>
      </c>
      <c r="N35" s="343">
        <f t="shared" ref="N35" si="30">N34-N36</f>
        <v>350</v>
      </c>
      <c r="O35" s="343">
        <f t="shared" ref="O35:AA35" si="31">O34-O36</f>
        <v>375</v>
      </c>
      <c r="P35" s="343">
        <f t="shared" si="31"/>
        <v>150</v>
      </c>
      <c r="Q35" s="343">
        <f t="shared" si="31"/>
        <v>150</v>
      </c>
      <c r="R35" s="343">
        <f t="shared" si="31"/>
        <v>150</v>
      </c>
      <c r="S35" s="343">
        <f t="shared" si="31"/>
        <v>150</v>
      </c>
      <c r="T35" s="343">
        <f t="shared" si="31"/>
        <v>150</v>
      </c>
      <c r="U35" s="343">
        <f t="shared" si="31"/>
        <v>150</v>
      </c>
      <c r="V35" s="343">
        <f t="shared" si="31"/>
        <v>150</v>
      </c>
      <c r="W35" s="343">
        <f t="shared" si="31"/>
        <v>150</v>
      </c>
      <c r="X35" s="343">
        <f t="shared" si="31"/>
        <v>150</v>
      </c>
      <c r="Y35" s="343">
        <f t="shared" si="31"/>
        <v>150</v>
      </c>
      <c r="Z35" s="343">
        <f t="shared" si="31"/>
        <v>150</v>
      </c>
      <c r="AA35" s="343">
        <f t="shared" si="31"/>
        <v>150</v>
      </c>
      <c r="AB35" s="344"/>
      <c r="AC35" s="344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  <c r="BT35" s="345"/>
      <c r="BU35" s="345"/>
      <c r="BV35" s="345"/>
      <c r="BW35" s="345"/>
      <c r="BX35" s="345"/>
      <c r="BY35" s="345"/>
      <c r="BZ35" s="345"/>
      <c r="CA35" s="345"/>
      <c r="CB35" s="345"/>
      <c r="CC35" s="345"/>
      <c r="CD35" s="345"/>
      <c r="CE35" s="345"/>
      <c r="CF35" s="345"/>
      <c r="CG35" s="345"/>
      <c r="CH35" s="345"/>
      <c r="CI35" s="345"/>
      <c r="CJ35" s="345"/>
      <c r="CK35" s="345"/>
      <c r="CL35" s="345"/>
      <c r="CM35" s="345"/>
      <c r="CN35" s="345"/>
      <c r="CO35" s="345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1"/>
      <c r="DA35" s="341"/>
      <c r="DB35" s="341"/>
      <c r="DC35" s="341"/>
      <c r="DD35" s="341"/>
      <c r="DE35" s="341"/>
      <c r="DF35" s="341"/>
      <c r="DG35" s="341"/>
      <c r="DH35" s="341"/>
      <c r="DI35" s="341"/>
      <c r="DJ35" s="341"/>
      <c r="DK35" s="341"/>
      <c r="DL35" s="341"/>
      <c r="DM35" s="341"/>
      <c r="DN35" s="341"/>
      <c r="DO35" s="341"/>
      <c r="DP35" s="341"/>
      <c r="DQ35" s="341"/>
      <c r="DR35" s="341"/>
      <c r="DS35" s="341"/>
      <c r="DT35" s="341"/>
      <c r="DU35" s="341"/>
      <c r="DV35" s="341"/>
      <c r="DW35" s="341"/>
      <c r="DX35" s="341"/>
      <c r="DY35" s="341"/>
      <c r="DZ35" s="341"/>
      <c r="EA35" s="341"/>
      <c r="EB35" s="341"/>
      <c r="EC35" s="341"/>
      <c r="ED35" s="341"/>
      <c r="EE35" s="341"/>
      <c r="EF35" s="341"/>
      <c r="EG35" s="341"/>
      <c r="EH35" s="341"/>
      <c r="EI35" s="341"/>
      <c r="EJ35" s="341"/>
      <c r="EK35" s="341"/>
      <c r="EL35" s="341"/>
      <c r="EM35" s="341"/>
      <c r="EN35" s="341"/>
      <c r="EO35" s="341"/>
      <c r="EP35" s="341"/>
      <c r="EQ35" s="341"/>
      <c r="ER35" s="341"/>
      <c r="ES35" s="341"/>
      <c r="ET35" s="341"/>
      <c r="EU35" s="341"/>
      <c r="EV35" s="341"/>
      <c r="EW35" s="341"/>
      <c r="EX35" s="341"/>
      <c r="EY35" s="341"/>
      <c r="EZ35" s="341"/>
      <c r="FA35" s="341"/>
      <c r="FB35" s="341"/>
      <c r="FC35" s="341"/>
      <c r="FD35" s="341"/>
      <c r="FE35" s="341"/>
      <c r="FF35" s="341"/>
      <c r="FG35" s="341"/>
      <c r="FH35" s="341"/>
      <c r="FI35" s="341"/>
      <c r="FJ35" s="341"/>
      <c r="FK35" s="341"/>
      <c r="FL35" s="341"/>
      <c r="FM35" s="341"/>
      <c r="FN35" s="341"/>
      <c r="FO35" s="341"/>
      <c r="FP35" s="341"/>
      <c r="FQ35" s="341"/>
      <c r="FR35" s="341"/>
      <c r="FS35" s="341"/>
      <c r="FT35" s="341"/>
      <c r="FU35" s="341"/>
      <c r="FV35" s="341"/>
      <c r="FW35" s="341"/>
      <c r="FX35" s="341"/>
      <c r="FY35" s="341"/>
      <c r="FZ35" s="341"/>
      <c r="GA35" s="341"/>
      <c r="GB35" s="341"/>
      <c r="GC35" s="341"/>
      <c r="GD35" s="341"/>
      <c r="GE35" s="341"/>
      <c r="GF35" s="341"/>
      <c r="GG35" s="341"/>
      <c r="GH35" s="341"/>
      <c r="GI35" s="341"/>
      <c r="GJ35" s="341"/>
      <c r="GK35" s="341"/>
      <c r="GL35" s="341"/>
      <c r="GM35" s="341"/>
      <c r="GN35" s="341"/>
      <c r="GO35" s="341"/>
      <c r="GP35" s="341"/>
      <c r="GQ35" s="341"/>
      <c r="GR35" s="341"/>
      <c r="GS35" s="341"/>
      <c r="GT35" s="341"/>
      <c r="GU35" s="341"/>
      <c r="GV35" s="341"/>
      <c r="GW35" s="341"/>
      <c r="GX35" s="341"/>
      <c r="GY35" s="341"/>
      <c r="GZ35" s="341"/>
      <c r="HA35" s="341"/>
      <c r="HB35" s="341"/>
      <c r="HC35" s="341"/>
      <c r="HD35" s="341"/>
      <c r="HE35" s="341"/>
      <c r="HF35" s="341"/>
      <c r="HG35" s="341"/>
      <c r="HH35" s="341"/>
      <c r="HI35" s="341"/>
      <c r="HJ35" s="341"/>
      <c r="HK35" s="341"/>
      <c r="HL35" s="341"/>
      <c r="HM35" s="341"/>
      <c r="HN35" s="341"/>
      <c r="HO35" s="341"/>
      <c r="HP35" s="341"/>
      <c r="HQ35" s="341"/>
      <c r="HR35" s="341"/>
      <c r="HS35" s="341"/>
      <c r="HT35" s="341"/>
      <c r="HU35" s="341"/>
      <c r="HV35" s="341"/>
      <c r="HW35" s="341"/>
      <c r="HX35" s="341"/>
      <c r="HY35" s="341"/>
      <c r="HZ35" s="341"/>
      <c r="IA35" s="341"/>
      <c r="IB35" s="341"/>
      <c r="IC35" s="341"/>
      <c r="ID35" s="341"/>
      <c r="IE35" s="341"/>
      <c r="IF35" s="341"/>
      <c r="IG35" s="341"/>
      <c r="IH35" s="341"/>
      <c r="II35" s="341"/>
      <c r="IJ35" s="341"/>
      <c r="IK35" s="341"/>
      <c r="IL35" s="341"/>
      <c r="IM35" s="341"/>
      <c r="IN35" s="341"/>
      <c r="IO35" s="341"/>
      <c r="IP35" s="341"/>
      <c r="IQ35" s="341"/>
      <c r="IR35" s="341"/>
      <c r="IS35" s="341"/>
      <c r="IT35" s="341"/>
      <c r="IU35" s="341"/>
      <c r="IV35" s="341"/>
    </row>
    <row r="36" spans="1:256" s="106" customFormat="1" ht="14.4" customHeight="1">
      <c r="A36" s="104"/>
      <c r="B36" s="106" t="s">
        <v>88</v>
      </c>
      <c r="C36" s="204"/>
      <c r="D36" s="216"/>
      <c r="E36" s="216"/>
      <c r="F36" s="216"/>
      <c r="G36" s="216">
        <v>0</v>
      </c>
      <c r="H36" s="216">
        <f>G35+G36-H37</f>
        <v>315</v>
      </c>
      <c r="I36" s="216">
        <f>H35+H36-I37</f>
        <v>315</v>
      </c>
      <c r="J36" s="216">
        <f>I35+I36-J37</f>
        <v>450</v>
      </c>
      <c r="K36" s="216">
        <f>J35+J36-K37</f>
        <v>450</v>
      </c>
      <c r="L36" s="216">
        <f t="shared" ref="L36" si="32">K35+K36-L37</f>
        <v>675</v>
      </c>
      <c r="M36" s="216">
        <f t="shared" ref="M36" si="33">L35+L36-M37</f>
        <v>675</v>
      </c>
      <c r="N36" s="216">
        <f t="shared" ref="N36" si="34">M35+M36-N37</f>
        <v>900</v>
      </c>
      <c r="O36" s="216">
        <f t="shared" ref="O36" si="35">N35+N36-O37</f>
        <v>1125</v>
      </c>
      <c r="P36" s="216">
        <f t="shared" ref="P36" si="36">O35+O36-P37</f>
        <v>1350</v>
      </c>
      <c r="Q36" s="216">
        <f t="shared" ref="Q36" si="37">P35+P36-Q37</f>
        <v>1350</v>
      </c>
      <c r="R36" s="216">
        <f t="shared" ref="R36" si="38">Q35+Q36-R37</f>
        <v>1350</v>
      </c>
      <c r="S36" s="216">
        <f t="shared" ref="S36" si="39">R35+R36-S37</f>
        <v>1350</v>
      </c>
      <c r="T36" s="216">
        <f t="shared" ref="T36" si="40">S35+S36-T37</f>
        <v>1350</v>
      </c>
      <c r="U36" s="216">
        <f t="shared" ref="U36" si="41">T35+T36-U37</f>
        <v>1350</v>
      </c>
      <c r="V36" s="216">
        <f t="shared" ref="V36" si="42">U35+U36-V37</f>
        <v>1350</v>
      </c>
      <c r="W36" s="216">
        <f t="shared" ref="W36" si="43">V35+V36-W37</f>
        <v>1350</v>
      </c>
      <c r="X36" s="216">
        <f t="shared" ref="X36" si="44">W35+W36-X37</f>
        <v>1350</v>
      </c>
      <c r="Y36" s="216">
        <f t="shared" ref="Y36" si="45">X35+X36-Y37</f>
        <v>1350</v>
      </c>
      <c r="Z36" s="216">
        <f t="shared" ref="Z36" si="46">Y35+Y36-Z37</f>
        <v>1350</v>
      </c>
      <c r="AA36" s="216">
        <f t="shared" ref="AA36" si="47">Z35+Z36-AA37</f>
        <v>1350</v>
      </c>
      <c r="AB36" s="210"/>
      <c r="AC36" s="210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  <c r="IV36" s="104"/>
    </row>
    <row r="37" spans="1:256" s="106" customFormat="1" ht="14.4" customHeight="1">
      <c r="A37" s="13" t="s">
        <v>0</v>
      </c>
      <c r="B37" s="106" t="s">
        <v>89</v>
      </c>
      <c r="C37" s="227">
        <v>0.1</v>
      </c>
      <c r="D37" s="216"/>
      <c r="E37" s="216"/>
      <c r="F37" s="216"/>
      <c r="G37" s="216">
        <f>ROUNDUP((F35+F36)*1/Опермодель!$C$59*$C$33,0)</f>
        <v>0</v>
      </c>
      <c r="H37" s="216">
        <f>ROUNDUP((G35+G36)*1/Опермодель!$D$59*$C$37,0)</f>
        <v>35</v>
      </c>
      <c r="I37" s="216">
        <f>ROUNDUP((H35+H36)*1/Опермодель!$C$59*$C$33,0)</f>
        <v>35</v>
      </c>
      <c r="J37" s="216">
        <f>ROUNDUP((I35+I36)*1/Опермодель!$C$59*$C$33,0)</f>
        <v>50</v>
      </c>
      <c r="K37" s="216">
        <f>ROUNDUP((J35+J36)*1/Опермодель!$C$59*$C$33,0)</f>
        <v>50</v>
      </c>
      <c r="L37" s="216">
        <f>ROUNDUP((K35+K36)*1/Опермодель!$C$59*$C$33,0)</f>
        <v>75</v>
      </c>
      <c r="M37" s="216">
        <f>ROUNDUP((L35+L36)*1/Опермодель!$C$59*$C$33,0)</f>
        <v>75</v>
      </c>
      <c r="N37" s="216">
        <f>ROUNDUP((M35+M36)*1/Опермодель!$C$59*$C$33,0)</f>
        <v>100</v>
      </c>
      <c r="O37" s="216">
        <f>ROUNDUP((N35+N36)*1/Опермодель!$C$59*$C$33,0)</f>
        <v>125</v>
      </c>
      <c r="P37" s="216">
        <f>ROUNDUP((O35+O36)*1/Опермодель!$C$59*$C$33,0)</f>
        <v>150</v>
      </c>
      <c r="Q37" s="216">
        <f>ROUNDUP((P35+P36)*1/Опермодель!$C$59*$C$33,0)</f>
        <v>150</v>
      </c>
      <c r="R37" s="216">
        <f>ROUNDUP((Q35+Q36)*1/Опермодель!$C$59*$C$33,0)</f>
        <v>150</v>
      </c>
      <c r="S37" s="216">
        <f>ROUNDUP((R35+R36)*1/Опермодель!$C$59*$C$33,0)</f>
        <v>150</v>
      </c>
      <c r="T37" s="216">
        <f>ROUNDUP((S35+S36)*1/Опермодель!$C$59*$C$33,0)</f>
        <v>150</v>
      </c>
      <c r="U37" s="216">
        <f>ROUNDUP((T35+T36)*1/Опермодель!$C$59*$C$33,0)</f>
        <v>150</v>
      </c>
      <c r="V37" s="216">
        <f>ROUNDUP((U35+U36)*1/Опермодель!$C$59*$C$33,0)</f>
        <v>150</v>
      </c>
      <c r="W37" s="216">
        <f>ROUNDUP((V35+V36)*1/Опермодель!$C$59*$C$33,0)</f>
        <v>150</v>
      </c>
      <c r="X37" s="216">
        <f>ROUNDUP((W35+W36)*1/Опермодель!$C$59*$C$33,0)</f>
        <v>150</v>
      </c>
      <c r="Y37" s="216">
        <f>ROUNDUP((X35+X36)*1/Опермодель!$C$59*$C$33,0)</f>
        <v>150</v>
      </c>
      <c r="Z37" s="216">
        <f>ROUNDUP((Y35+Y36)*1/Опермодель!$C$59*$C$33,0)</f>
        <v>150</v>
      </c>
      <c r="AA37" s="216">
        <f>ROUNDUP((Z35+Z36)*1/Опермодель!$C$59*$C$33,0)</f>
        <v>150</v>
      </c>
      <c r="AB37" s="210"/>
      <c r="AC37" s="210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  <c r="IV37" s="104"/>
    </row>
    <row r="38" spans="1:256" s="103" customFormat="1" ht="14.4" customHeight="1">
      <c r="A38" s="102"/>
      <c r="B38" s="102" t="s">
        <v>113</v>
      </c>
      <c r="C38" s="228"/>
      <c r="D38" s="226"/>
      <c r="E38" s="226"/>
      <c r="F38" s="226"/>
      <c r="G38" s="226">
        <f>G20/G26</f>
        <v>250</v>
      </c>
      <c r="H38" s="226">
        <f t="shared" ref="H38:AA38" si="48">H20/H26</f>
        <v>250</v>
      </c>
      <c r="I38" s="226">
        <f t="shared" si="48"/>
        <v>300</v>
      </c>
      <c r="J38" s="226">
        <f t="shared" si="48"/>
        <v>300</v>
      </c>
      <c r="K38" s="226">
        <f t="shared" si="48"/>
        <v>350</v>
      </c>
      <c r="L38" s="226">
        <f t="shared" si="48"/>
        <v>350</v>
      </c>
      <c r="M38" s="226">
        <f t="shared" si="48"/>
        <v>350</v>
      </c>
      <c r="N38" s="226">
        <f t="shared" si="48"/>
        <v>400</v>
      </c>
      <c r="O38" s="226">
        <f t="shared" si="48"/>
        <v>400</v>
      </c>
      <c r="P38" s="226">
        <f t="shared" si="48"/>
        <v>400</v>
      </c>
      <c r="Q38" s="226">
        <f t="shared" si="48"/>
        <v>400</v>
      </c>
      <c r="R38" s="226">
        <f t="shared" si="48"/>
        <v>400</v>
      </c>
      <c r="S38" s="226">
        <f t="shared" si="48"/>
        <v>400</v>
      </c>
      <c r="T38" s="226">
        <f t="shared" si="48"/>
        <v>400</v>
      </c>
      <c r="U38" s="226">
        <f t="shared" si="48"/>
        <v>400</v>
      </c>
      <c r="V38" s="226">
        <f t="shared" si="48"/>
        <v>400</v>
      </c>
      <c r="W38" s="226">
        <f t="shared" si="48"/>
        <v>400</v>
      </c>
      <c r="X38" s="226">
        <f t="shared" si="48"/>
        <v>400</v>
      </c>
      <c r="Y38" s="226">
        <f t="shared" si="48"/>
        <v>400</v>
      </c>
      <c r="Z38" s="226">
        <f t="shared" si="48"/>
        <v>400</v>
      </c>
      <c r="AA38" s="226">
        <f t="shared" si="48"/>
        <v>400</v>
      </c>
      <c r="AB38" s="226"/>
      <c r="AC38" s="226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</row>
    <row r="39" spans="1:256" s="346" customFormat="1" ht="14.4" customHeight="1">
      <c r="A39" s="341"/>
      <c r="B39" s="105" t="s">
        <v>87</v>
      </c>
      <c r="C39" s="342"/>
      <c r="D39" s="343"/>
      <c r="E39" s="343"/>
      <c r="F39" s="343"/>
      <c r="G39" s="343">
        <f>G20/G26</f>
        <v>250</v>
      </c>
      <c r="H39" s="343">
        <f>H38-H40</f>
        <v>17</v>
      </c>
      <c r="I39" s="343">
        <f>I38-I40</f>
        <v>67</v>
      </c>
      <c r="J39" s="343">
        <f>J38-J40</f>
        <v>20</v>
      </c>
      <c r="K39" s="343">
        <f>K38-K40</f>
        <v>70</v>
      </c>
      <c r="L39" s="343">
        <f t="shared" ref="L39" si="49">L38-L40</f>
        <v>24</v>
      </c>
      <c r="M39" s="343">
        <f t="shared" ref="M39" si="50">M38-M40</f>
        <v>24</v>
      </c>
      <c r="N39" s="343">
        <f t="shared" ref="N39" si="51">N38-N40</f>
        <v>74</v>
      </c>
      <c r="O39" s="343">
        <f t="shared" ref="O39:AA39" si="52">O38-O40</f>
        <v>27</v>
      </c>
      <c r="P39" s="343">
        <f t="shared" si="52"/>
        <v>27</v>
      </c>
      <c r="Q39" s="343">
        <f t="shared" si="52"/>
        <v>27</v>
      </c>
      <c r="R39" s="343">
        <f t="shared" si="52"/>
        <v>27</v>
      </c>
      <c r="S39" s="343">
        <f t="shared" si="52"/>
        <v>27</v>
      </c>
      <c r="T39" s="343">
        <f t="shared" si="52"/>
        <v>27</v>
      </c>
      <c r="U39" s="343">
        <f t="shared" si="52"/>
        <v>27</v>
      </c>
      <c r="V39" s="343">
        <f t="shared" si="52"/>
        <v>27</v>
      </c>
      <c r="W39" s="343">
        <f t="shared" si="52"/>
        <v>27</v>
      </c>
      <c r="X39" s="343">
        <f t="shared" si="52"/>
        <v>27</v>
      </c>
      <c r="Y39" s="343">
        <f t="shared" si="52"/>
        <v>27</v>
      </c>
      <c r="Z39" s="343">
        <f t="shared" si="52"/>
        <v>27</v>
      </c>
      <c r="AA39" s="343">
        <f t="shared" si="52"/>
        <v>27</v>
      </c>
      <c r="AB39" s="344"/>
      <c r="AC39" s="34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1"/>
      <c r="DA39" s="341"/>
      <c r="DB39" s="341"/>
      <c r="DC39" s="341"/>
      <c r="DD39" s="341"/>
      <c r="DE39" s="341"/>
      <c r="DF39" s="341"/>
      <c r="DG39" s="341"/>
      <c r="DH39" s="341"/>
      <c r="DI39" s="341"/>
      <c r="DJ39" s="341"/>
      <c r="DK39" s="341"/>
      <c r="DL39" s="341"/>
      <c r="DM39" s="341"/>
      <c r="DN39" s="341"/>
      <c r="DO39" s="341"/>
      <c r="DP39" s="341"/>
      <c r="DQ39" s="341"/>
      <c r="DR39" s="341"/>
      <c r="DS39" s="341"/>
      <c r="DT39" s="341"/>
      <c r="DU39" s="341"/>
      <c r="DV39" s="341"/>
      <c r="DW39" s="341"/>
      <c r="DX39" s="341"/>
      <c r="DY39" s="341"/>
      <c r="DZ39" s="341"/>
      <c r="EA39" s="341"/>
      <c r="EB39" s="341"/>
      <c r="EC39" s="341"/>
      <c r="ED39" s="341"/>
      <c r="EE39" s="341"/>
      <c r="EF39" s="341"/>
      <c r="EG39" s="341"/>
      <c r="EH39" s="341"/>
      <c r="EI39" s="341"/>
      <c r="EJ39" s="341"/>
      <c r="EK39" s="341"/>
      <c r="EL39" s="341"/>
      <c r="EM39" s="341"/>
      <c r="EN39" s="341"/>
      <c r="EO39" s="341"/>
      <c r="EP39" s="341"/>
      <c r="EQ39" s="341"/>
      <c r="ER39" s="341"/>
      <c r="ES39" s="341"/>
      <c r="ET39" s="341"/>
      <c r="EU39" s="341"/>
      <c r="EV39" s="341"/>
      <c r="EW39" s="341"/>
      <c r="EX39" s="341"/>
      <c r="EY39" s="341"/>
      <c r="EZ39" s="341"/>
      <c r="FA39" s="341"/>
      <c r="FB39" s="341"/>
      <c r="FC39" s="341"/>
      <c r="FD39" s="341"/>
      <c r="FE39" s="341"/>
      <c r="FF39" s="341"/>
      <c r="FG39" s="341"/>
      <c r="FH39" s="341"/>
      <c r="FI39" s="341"/>
      <c r="FJ39" s="341"/>
      <c r="FK39" s="341"/>
      <c r="FL39" s="341"/>
      <c r="FM39" s="341"/>
      <c r="FN39" s="341"/>
      <c r="FO39" s="341"/>
      <c r="FP39" s="341"/>
      <c r="FQ39" s="341"/>
      <c r="FR39" s="341"/>
      <c r="FS39" s="341"/>
      <c r="FT39" s="341"/>
      <c r="FU39" s="341"/>
      <c r="FV39" s="341"/>
      <c r="FW39" s="341"/>
      <c r="FX39" s="341"/>
      <c r="FY39" s="341"/>
      <c r="FZ39" s="341"/>
      <c r="GA39" s="341"/>
      <c r="GB39" s="341"/>
      <c r="GC39" s="341"/>
      <c r="GD39" s="341"/>
      <c r="GE39" s="341"/>
      <c r="GF39" s="341"/>
      <c r="GG39" s="341"/>
      <c r="GH39" s="341"/>
      <c r="GI39" s="341"/>
      <c r="GJ39" s="341"/>
      <c r="GK39" s="341"/>
      <c r="GL39" s="341"/>
      <c r="GM39" s="341"/>
      <c r="GN39" s="341"/>
      <c r="GO39" s="341"/>
      <c r="GP39" s="341"/>
      <c r="GQ39" s="341"/>
      <c r="GR39" s="341"/>
      <c r="GS39" s="341"/>
      <c r="GT39" s="341"/>
      <c r="GU39" s="341"/>
      <c r="GV39" s="341"/>
      <c r="GW39" s="341"/>
      <c r="GX39" s="341"/>
      <c r="GY39" s="341"/>
      <c r="GZ39" s="341"/>
      <c r="HA39" s="341"/>
      <c r="HB39" s="341"/>
      <c r="HC39" s="341"/>
      <c r="HD39" s="341"/>
      <c r="HE39" s="341"/>
      <c r="HF39" s="341"/>
      <c r="HG39" s="341"/>
      <c r="HH39" s="341"/>
      <c r="HI39" s="341"/>
      <c r="HJ39" s="341"/>
      <c r="HK39" s="341"/>
      <c r="HL39" s="341"/>
      <c r="HM39" s="341"/>
      <c r="HN39" s="341"/>
      <c r="HO39" s="341"/>
      <c r="HP39" s="341"/>
      <c r="HQ39" s="341"/>
      <c r="HR39" s="341"/>
      <c r="HS39" s="341"/>
      <c r="HT39" s="341"/>
      <c r="HU39" s="341"/>
      <c r="HV39" s="341"/>
      <c r="HW39" s="341"/>
      <c r="HX39" s="341"/>
      <c r="HY39" s="341"/>
      <c r="HZ39" s="341"/>
      <c r="IA39" s="341"/>
      <c r="IB39" s="341"/>
      <c r="IC39" s="341"/>
      <c r="ID39" s="341"/>
      <c r="IE39" s="341"/>
      <c r="IF39" s="341"/>
      <c r="IG39" s="341"/>
      <c r="IH39" s="341"/>
      <c r="II39" s="341"/>
      <c r="IJ39" s="341"/>
      <c r="IK39" s="341"/>
      <c r="IL39" s="341"/>
      <c r="IM39" s="341"/>
      <c r="IN39" s="341"/>
      <c r="IO39" s="341"/>
      <c r="IP39" s="341"/>
      <c r="IQ39" s="341"/>
      <c r="IR39" s="341"/>
      <c r="IS39" s="341"/>
      <c r="IT39" s="341"/>
      <c r="IU39" s="341"/>
      <c r="IV39" s="341"/>
    </row>
    <row r="40" spans="1:256" s="106" customFormat="1" ht="14.4" customHeight="1">
      <c r="A40" s="104"/>
      <c r="B40" s="106" t="s">
        <v>88</v>
      </c>
      <c r="C40" s="204"/>
      <c r="D40" s="216"/>
      <c r="E40" s="216"/>
      <c r="F40" s="216"/>
      <c r="G40" s="216">
        <v>0</v>
      </c>
      <c r="H40" s="216">
        <f>G39+G40-H41</f>
        <v>233</v>
      </c>
      <c r="I40" s="216">
        <f>H39+H40-I41</f>
        <v>233</v>
      </c>
      <c r="J40" s="216">
        <f>I39+I40-J41</f>
        <v>280</v>
      </c>
      <c r="K40" s="216">
        <f>J39+J40-K41</f>
        <v>280</v>
      </c>
      <c r="L40" s="216">
        <f t="shared" ref="L40" si="53">K39+K40-L41</f>
        <v>326</v>
      </c>
      <c r="M40" s="216">
        <f t="shared" ref="M40" si="54">L39+L40-M41</f>
        <v>326</v>
      </c>
      <c r="N40" s="216">
        <f t="shared" ref="N40" si="55">M39+M40-N41</f>
        <v>326</v>
      </c>
      <c r="O40" s="216">
        <f t="shared" ref="O40" si="56">N39+N40-O41</f>
        <v>373</v>
      </c>
      <c r="P40" s="216">
        <f t="shared" ref="P40" si="57">O39+O40-P41</f>
        <v>373</v>
      </c>
      <c r="Q40" s="216">
        <f t="shared" ref="Q40" si="58">P39+P40-Q41</f>
        <v>373</v>
      </c>
      <c r="R40" s="216">
        <f t="shared" ref="R40" si="59">Q39+Q40-R41</f>
        <v>373</v>
      </c>
      <c r="S40" s="216">
        <f t="shared" ref="S40" si="60">R39+R40-S41</f>
        <v>373</v>
      </c>
      <c r="T40" s="216">
        <f t="shared" ref="T40" si="61">S39+S40-T41</f>
        <v>373</v>
      </c>
      <c r="U40" s="216">
        <f t="shared" ref="U40" si="62">T39+T40-U41</f>
        <v>373</v>
      </c>
      <c r="V40" s="216">
        <f t="shared" ref="V40" si="63">U39+U40-V41</f>
        <v>373</v>
      </c>
      <c r="W40" s="216">
        <f t="shared" ref="W40" si="64">V39+V40-W41</f>
        <v>373</v>
      </c>
      <c r="X40" s="216">
        <f t="shared" ref="X40" si="65">W39+W40-X41</f>
        <v>373</v>
      </c>
      <c r="Y40" s="216">
        <f t="shared" ref="Y40" si="66">X39+X40-Y41</f>
        <v>373</v>
      </c>
      <c r="Z40" s="216">
        <f t="shared" ref="Z40" si="67">Y39+Y40-Z41</f>
        <v>373</v>
      </c>
      <c r="AA40" s="216">
        <f t="shared" ref="AA40" si="68">Z39+Z40-AA41</f>
        <v>373</v>
      </c>
      <c r="AB40" s="210"/>
      <c r="AC40" s="210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</row>
    <row r="41" spans="1:256" s="106" customFormat="1" ht="14.4" customHeight="1">
      <c r="A41" s="13" t="s">
        <v>0</v>
      </c>
      <c r="B41" s="106" t="s">
        <v>89</v>
      </c>
      <c r="C41" s="227">
        <v>0.1</v>
      </c>
      <c r="D41" s="216"/>
      <c r="E41" s="216"/>
      <c r="F41" s="216"/>
      <c r="G41" s="216">
        <f>ROUNDUP((F39+F40)*1/Опермодель!$C$59*$C$33,0)</f>
        <v>0</v>
      </c>
      <c r="H41" s="216">
        <f>ROUNDUP((G39+G40)*1/Опермодель!$E$59*$C$41,0)</f>
        <v>17</v>
      </c>
      <c r="I41" s="216">
        <f>ROUNDUP((H39+H40)*1/Опермодель!$E$59*$C$41,0)</f>
        <v>17</v>
      </c>
      <c r="J41" s="216">
        <f>ROUNDUP((I39+I40)*1/Опермодель!$E$59*$C$41,0)</f>
        <v>20</v>
      </c>
      <c r="K41" s="216">
        <f>ROUNDUP((J39+J40)*1/Опермодель!$E$59*$C$41,0)</f>
        <v>20</v>
      </c>
      <c r="L41" s="216">
        <f>ROUNDUP((K39+K40)*1/Опермодель!$E$59*$C$41,0)</f>
        <v>24</v>
      </c>
      <c r="M41" s="216">
        <f>ROUNDUP((L39+L40)*1/Опермодель!$E$59*$C$41,0)</f>
        <v>24</v>
      </c>
      <c r="N41" s="216">
        <f>ROUNDUP((M39+M40)*1/Опермодель!$E$59*$C$41,0)</f>
        <v>24</v>
      </c>
      <c r="O41" s="216">
        <f>ROUNDUP((N39+N40)*1/Опермодель!$E$59*$C$41,0)</f>
        <v>27</v>
      </c>
      <c r="P41" s="216">
        <f>ROUNDUP((O39+O40)*1/Опермодель!$E$59*$C$41,0)</f>
        <v>27</v>
      </c>
      <c r="Q41" s="216">
        <f>ROUNDUP((P39+P40)*1/Опермодель!$E$59*$C$41,0)</f>
        <v>27</v>
      </c>
      <c r="R41" s="216">
        <f>ROUNDUP((Q39+Q40)*1/Опермодель!$E$59*$C$41,0)</f>
        <v>27</v>
      </c>
      <c r="S41" s="216">
        <f>ROUNDUP((R39+R40)*1/Опермодель!$E$59*$C$41,0)</f>
        <v>27</v>
      </c>
      <c r="T41" s="216">
        <f>ROUNDUP((S39+S40)*1/Опермодель!$E$59*$C$41,0)</f>
        <v>27</v>
      </c>
      <c r="U41" s="216">
        <f>ROUNDUP((T39+T40)*1/Опермодель!$E$59*$C$41,0)</f>
        <v>27</v>
      </c>
      <c r="V41" s="216">
        <f>ROUNDUP((U39+U40)*1/Опермодель!$E$59*$C$41,0)</f>
        <v>27</v>
      </c>
      <c r="W41" s="216">
        <f>ROUNDUP((V39+V40)*1/Опермодель!$E$59*$C$41,0)</f>
        <v>27</v>
      </c>
      <c r="X41" s="216">
        <f>ROUNDUP((W39+W40)*1/Опермодель!$E$59*$C$41,0)</f>
        <v>27</v>
      </c>
      <c r="Y41" s="216">
        <f>ROUNDUP((X39+X40)*1/Опермодель!$E$59*$C$41,0)</f>
        <v>27</v>
      </c>
      <c r="Z41" s="216">
        <f>ROUNDUP((Y39+Y40)*1/Опермодель!$E$59*$C$41,0)</f>
        <v>27</v>
      </c>
      <c r="AA41" s="216">
        <f>ROUNDUP((Z39+Z40)*1/Опермодель!$E$59*$C$41,0)</f>
        <v>27</v>
      </c>
      <c r="AB41" s="210"/>
      <c r="AC41" s="210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</row>
    <row r="42" spans="1:256" s="103" customFormat="1" ht="14.4" customHeight="1">
      <c r="A42" s="102"/>
      <c r="B42" s="102" t="s">
        <v>114</v>
      </c>
      <c r="C42" s="228"/>
      <c r="D42" s="226"/>
      <c r="E42" s="226"/>
      <c r="F42" s="226"/>
      <c r="G42" s="226">
        <f>G21/G27</f>
        <v>150</v>
      </c>
      <c r="H42" s="226">
        <f t="shared" ref="H42:AA42" si="69">H21/H27</f>
        <v>150</v>
      </c>
      <c r="I42" s="226">
        <f t="shared" si="69"/>
        <v>200</v>
      </c>
      <c r="J42" s="226">
        <f t="shared" si="69"/>
        <v>200</v>
      </c>
      <c r="K42" s="226">
        <f t="shared" si="69"/>
        <v>250</v>
      </c>
      <c r="L42" s="226">
        <f t="shared" si="69"/>
        <v>250</v>
      </c>
      <c r="M42" s="226">
        <f t="shared" si="69"/>
        <v>250</v>
      </c>
      <c r="N42" s="226">
        <f t="shared" si="69"/>
        <v>250</v>
      </c>
      <c r="O42" s="226">
        <f t="shared" si="69"/>
        <v>290</v>
      </c>
      <c r="P42" s="226">
        <f t="shared" si="69"/>
        <v>290</v>
      </c>
      <c r="Q42" s="226">
        <f t="shared" si="69"/>
        <v>290</v>
      </c>
      <c r="R42" s="226">
        <f t="shared" si="69"/>
        <v>290</v>
      </c>
      <c r="S42" s="226">
        <f t="shared" si="69"/>
        <v>290</v>
      </c>
      <c r="T42" s="226">
        <f t="shared" si="69"/>
        <v>290</v>
      </c>
      <c r="U42" s="226">
        <f t="shared" si="69"/>
        <v>290</v>
      </c>
      <c r="V42" s="226">
        <f t="shared" si="69"/>
        <v>290</v>
      </c>
      <c r="W42" s="226">
        <f t="shared" si="69"/>
        <v>290</v>
      </c>
      <c r="X42" s="226">
        <f t="shared" si="69"/>
        <v>290</v>
      </c>
      <c r="Y42" s="226">
        <f t="shared" si="69"/>
        <v>290</v>
      </c>
      <c r="Z42" s="226">
        <f t="shared" si="69"/>
        <v>290</v>
      </c>
      <c r="AA42" s="226">
        <f t="shared" si="69"/>
        <v>290</v>
      </c>
      <c r="AB42" s="226"/>
      <c r="AC42" s="226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</row>
    <row r="43" spans="1:256" s="346" customFormat="1" ht="14.4" customHeight="1">
      <c r="A43" s="341"/>
      <c r="B43" s="105" t="s">
        <v>87</v>
      </c>
      <c r="C43" s="342"/>
      <c r="D43" s="343"/>
      <c r="E43" s="343"/>
      <c r="F43" s="343"/>
      <c r="G43" s="343">
        <f>G21/G27</f>
        <v>150</v>
      </c>
      <c r="H43" s="343">
        <f>H42-H44</f>
        <v>10</v>
      </c>
      <c r="I43" s="343">
        <f>I42-I44</f>
        <v>60</v>
      </c>
      <c r="J43" s="343">
        <f>J42-J44</f>
        <v>14</v>
      </c>
      <c r="K43" s="343">
        <f>K42-K44</f>
        <v>64</v>
      </c>
      <c r="L43" s="343">
        <f t="shared" ref="L43" si="70">L42-L44</f>
        <v>17</v>
      </c>
      <c r="M43" s="343">
        <f t="shared" ref="M43" si="71">M42-M44</f>
        <v>17</v>
      </c>
      <c r="N43" s="343">
        <f t="shared" ref="N43" si="72">N42-N44</f>
        <v>17</v>
      </c>
      <c r="O43" s="343">
        <f t="shared" ref="O43:AA43" si="73">O42-O44</f>
        <v>57</v>
      </c>
      <c r="P43" s="343">
        <f t="shared" si="73"/>
        <v>20</v>
      </c>
      <c r="Q43" s="343">
        <f t="shared" si="73"/>
        <v>20</v>
      </c>
      <c r="R43" s="343">
        <f t="shared" si="73"/>
        <v>20</v>
      </c>
      <c r="S43" s="343">
        <f t="shared" si="73"/>
        <v>20</v>
      </c>
      <c r="T43" s="343">
        <f t="shared" si="73"/>
        <v>20</v>
      </c>
      <c r="U43" s="343">
        <f t="shared" si="73"/>
        <v>20</v>
      </c>
      <c r="V43" s="343">
        <f t="shared" si="73"/>
        <v>20</v>
      </c>
      <c r="W43" s="343">
        <f t="shared" si="73"/>
        <v>20</v>
      </c>
      <c r="X43" s="343">
        <f t="shared" si="73"/>
        <v>20</v>
      </c>
      <c r="Y43" s="343">
        <f t="shared" si="73"/>
        <v>20</v>
      </c>
      <c r="Z43" s="343">
        <f t="shared" si="73"/>
        <v>20</v>
      </c>
      <c r="AA43" s="343">
        <f t="shared" si="73"/>
        <v>20</v>
      </c>
      <c r="AB43" s="344"/>
      <c r="AC43" s="344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5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1"/>
      <c r="DA43" s="341"/>
      <c r="DB43" s="341"/>
      <c r="DC43" s="341"/>
      <c r="DD43" s="341"/>
      <c r="DE43" s="341"/>
      <c r="DF43" s="341"/>
      <c r="DG43" s="341"/>
      <c r="DH43" s="341"/>
      <c r="DI43" s="341"/>
      <c r="DJ43" s="341"/>
      <c r="DK43" s="341"/>
      <c r="DL43" s="341"/>
      <c r="DM43" s="341"/>
      <c r="DN43" s="341"/>
      <c r="DO43" s="341"/>
      <c r="DP43" s="341"/>
      <c r="DQ43" s="341"/>
      <c r="DR43" s="341"/>
      <c r="DS43" s="341"/>
      <c r="DT43" s="341"/>
      <c r="DU43" s="341"/>
      <c r="DV43" s="341"/>
      <c r="DW43" s="341"/>
      <c r="DX43" s="341"/>
      <c r="DY43" s="341"/>
      <c r="DZ43" s="341"/>
      <c r="EA43" s="341"/>
      <c r="EB43" s="341"/>
      <c r="EC43" s="341"/>
      <c r="ED43" s="341"/>
      <c r="EE43" s="341"/>
      <c r="EF43" s="341"/>
      <c r="EG43" s="341"/>
      <c r="EH43" s="341"/>
      <c r="EI43" s="341"/>
      <c r="EJ43" s="341"/>
      <c r="EK43" s="341"/>
      <c r="EL43" s="341"/>
      <c r="EM43" s="341"/>
      <c r="EN43" s="341"/>
      <c r="EO43" s="341"/>
      <c r="EP43" s="341"/>
      <c r="EQ43" s="341"/>
      <c r="ER43" s="341"/>
      <c r="ES43" s="341"/>
      <c r="ET43" s="341"/>
      <c r="EU43" s="341"/>
      <c r="EV43" s="341"/>
      <c r="EW43" s="341"/>
      <c r="EX43" s="341"/>
      <c r="EY43" s="341"/>
      <c r="EZ43" s="341"/>
      <c r="FA43" s="341"/>
      <c r="FB43" s="341"/>
      <c r="FC43" s="341"/>
      <c r="FD43" s="341"/>
      <c r="FE43" s="341"/>
      <c r="FF43" s="341"/>
      <c r="FG43" s="341"/>
      <c r="FH43" s="341"/>
      <c r="FI43" s="341"/>
      <c r="FJ43" s="341"/>
      <c r="FK43" s="341"/>
      <c r="FL43" s="341"/>
      <c r="FM43" s="341"/>
      <c r="FN43" s="341"/>
      <c r="FO43" s="341"/>
      <c r="FP43" s="341"/>
      <c r="FQ43" s="341"/>
      <c r="FR43" s="341"/>
      <c r="FS43" s="341"/>
      <c r="FT43" s="341"/>
      <c r="FU43" s="341"/>
      <c r="FV43" s="341"/>
      <c r="FW43" s="341"/>
      <c r="FX43" s="341"/>
      <c r="FY43" s="341"/>
      <c r="FZ43" s="341"/>
      <c r="GA43" s="341"/>
      <c r="GB43" s="341"/>
      <c r="GC43" s="341"/>
      <c r="GD43" s="341"/>
      <c r="GE43" s="341"/>
      <c r="GF43" s="341"/>
      <c r="GG43" s="341"/>
      <c r="GH43" s="341"/>
      <c r="GI43" s="341"/>
      <c r="GJ43" s="341"/>
      <c r="GK43" s="341"/>
      <c r="GL43" s="341"/>
      <c r="GM43" s="341"/>
      <c r="GN43" s="341"/>
      <c r="GO43" s="341"/>
      <c r="GP43" s="341"/>
      <c r="GQ43" s="341"/>
      <c r="GR43" s="341"/>
      <c r="GS43" s="341"/>
      <c r="GT43" s="341"/>
      <c r="GU43" s="341"/>
      <c r="GV43" s="341"/>
      <c r="GW43" s="341"/>
      <c r="GX43" s="341"/>
      <c r="GY43" s="341"/>
      <c r="GZ43" s="341"/>
      <c r="HA43" s="341"/>
      <c r="HB43" s="341"/>
      <c r="HC43" s="341"/>
      <c r="HD43" s="341"/>
      <c r="HE43" s="341"/>
      <c r="HF43" s="341"/>
      <c r="HG43" s="341"/>
      <c r="HH43" s="341"/>
      <c r="HI43" s="341"/>
      <c r="HJ43" s="341"/>
      <c r="HK43" s="341"/>
      <c r="HL43" s="341"/>
      <c r="HM43" s="341"/>
      <c r="HN43" s="341"/>
      <c r="HO43" s="341"/>
      <c r="HP43" s="341"/>
      <c r="HQ43" s="341"/>
      <c r="HR43" s="341"/>
      <c r="HS43" s="341"/>
      <c r="HT43" s="341"/>
      <c r="HU43" s="341"/>
      <c r="HV43" s="341"/>
      <c r="HW43" s="341"/>
      <c r="HX43" s="341"/>
      <c r="HY43" s="341"/>
      <c r="HZ43" s="341"/>
      <c r="IA43" s="341"/>
      <c r="IB43" s="341"/>
      <c r="IC43" s="341"/>
      <c r="ID43" s="341"/>
      <c r="IE43" s="341"/>
      <c r="IF43" s="341"/>
      <c r="IG43" s="341"/>
      <c r="IH43" s="341"/>
      <c r="II43" s="341"/>
      <c r="IJ43" s="341"/>
      <c r="IK43" s="341"/>
      <c r="IL43" s="341"/>
      <c r="IM43" s="341"/>
      <c r="IN43" s="341"/>
      <c r="IO43" s="341"/>
      <c r="IP43" s="341"/>
      <c r="IQ43" s="341"/>
      <c r="IR43" s="341"/>
      <c r="IS43" s="341"/>
      <c r="IT43" s="341"/>
      <c r="IU43" s="341"/>
      <c r="IV43" s="341"/>
    </row>
    <row r="44" spans="1:256" s="106" customFormat="1" ht="14.4" customHeight="1">
      <c r="A44" s="104"/>
      <c r="B44" s="106" t="s">
        <v>88</v>
      </c>
      <c r="C44" s="204"/>
      <c r="D44" s="216"/>
      <c r="E44" s="216"/>
      <c r="F44" s="216"/>
      <c r="G44" s="216">
        <v>0</v>
      </c>
      <c r="H44" s="216">
        <f>G43+G44-H45</f>
        <v>140</v>
      </c>
      <c r="I44" s="216">
        <f>H43+H44-I45</f>
        <v>140</v>
      </c>
      <c r="J44" s="216">
        <f>I43+I44-J45</f>
        <v>186</v>
      </c>
      <c r="K44" s="216">
        <f>J43+J44-K45</f>
        <v>186</v>
      </c>
      <c r="L44" s="216">
        <f t="shared" ref="L44" si="74">K43+K44-L45</f>
        <v>233</v>
      </c>
      <c r="M44" s="216">
        <f t="shared" ref="M44" si="75">L43+L44-M45</f>
        <v>233</v>
      </c>
      <c r="N44" s="216">
        <f t="shared" ref="N44" si="76">M43+M44-N45</f>
        <v>233</v>
      </c>
      <c r="O44" s="216">
        <f t="shared" ref="O44" si="77">N43+N44-O45</f>
        <v>233</v>
      </c>
      <c r="P44" s="216">
        <f t="shared" ref="P44" si="78">O43+O44-P45</f>
        <v>270</v>
      </c>
      <c r="Q44" s="216">
        <f t="shared" ref="Q44" si="79">P43+P44-Q45</f>
        <v>270</v>
      </c>
      <c r="R44" s="216">
        <f t="shared" ref="R44" si="80">Q43+Q44-R45</f>
        <v>270</v>
      </c>
      <c r="S44" s="216">
        <f t="shared" ref="S44" si="81">R43+R44-S45</f>
        <v>270</v>
      </c>
      <c r="T44" s="216">
        <f t="shared" ref="T44" si="82">S43+S44-T45</f>
        <v>270</v>
      </c>
      <c r="U44" s="216">
        <f t="shared" ref="U44" si="83">T43+T44-U45</f>
        <v>270</v>
      </c>
      <c r="V44" s="216">
        <f t="shared" ref="V44" si="84">U43+U44-V45</f>
        <v>270</v>
      </c>
      <c r="W44" s="216">
        <f t="shared" ref="W44" si="85">V43+V44-W45</f>
        <v>270</v>
      </c>
      <c r="X44" s="216">
        <f t="shared" ref="X44" si="86">W43+W44-X45</f>
        <v>270</v>
      </c>
      <c r="Y44" s="216">
        <f t="shared" ref="Y44" si="87">X43+X44-Y45</f>
        <v>270</v>
      </c>
      <c r="Z44" s="216">
        <f t="shared" ref="Z44" si="88">Y43+Y44-Z45</f>
        <v>270</v>
      </c>
      <c r="AA44" s="216">
        <f t="shared" ref="AA44" si="89">Z43+Z44-AA45</f>
        <v>270</v>
      </c>
      <c r="AB44" s="210"/>
      <c r="AC44" s="210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</row>
    <row r="45" spans="1:256" s="106" customFormat="1" ht="14.4" customHeight="1">
      <c r="A45" s="43" t="s">
        <v>0</v>
      </c>
      <c r="B45" s="106" t="s">
        <v>89</v>
      </c>
      <c r="C45" s="227">
        <v>0.1</v>
      </c>
      <c r="D45" s="216"/>
      <c r="E45" s="216"/>
      <c r="F45" s="216"/>
      <c r="G45" s="216">
        <f>ROUNDUP((F43+F44)*1/Опермодель!$C$59*$C$33,0)</f>
        <v>0</v>
      </c>
      <c r="H45" s="216">
        <f>ROUNDUP((G43+G44)*1/Опермодель!$F$59*$C$45,0)</f>
        <v>10</v>
      </c>
      <c r="I45" s="216">
        <f>ROUNDUP((H43+H44)*1/Опермодель!$F$59*$C$45,0)</f>
        <v>10</v>
      </c>
      <c r="J45" s="216">
        <f>ROUNDUP((I43+I44)*1/Опермодель!$F$59*$C$45,0)</f>
        <v>14</v>
      </c>
      <c r="K45" s="216">
        <f>ROUNDUP((J43+J44)*1/Опермодель!$F$59*$C$45,0)</f>
        <v>14</v>
      </c>
      <c r="L45" s="216">
        <f>ROUNDUP((K43+K44)*1/Опермодель!$F$59*$C$45,0)</f>
        <v>17</v>
      </c>
      <c r="M45" s="216">
        <f>ROUNDUP((L43+L44)*1/Опермодель!$F$59*$C$45,0)</f>
        <v>17</v>
      </c>
      <c r="N45" s="216">
        <f>ROUNDUP((M43+M44)*1/Опермодель!$F$59*$C$45,0)</f>
        <v>17</v>
      </c>
      <c r="O45" s="216">
        <f>ROUNDUP((N43+N44)*1/Опермодель!$F$59*$C$45,0)</f>
        <v>17</v>
      </c>
      <c r="P45" s="216">
        <f>ROUNDUP((O43+O44)*1/Опермодель!$F$59*$C$45,0)</f>
        <v>20</v>
      </c>
      <c r="Q45" s="216">
        <f>ROUNDUP((P43+P44)*1/Опермодель!$F$59*$C$45,0)</f>
        <v>20</v>
      </c>
      <c r="R45" s="216">
        <f>ROUNDUP((Q43+Q44)*1/Опермодель!$F$59*$C$45,0)</f>
        <v>20</v>
      </c>
      <c r="S45" s="216">
        <f>ROUNDUP((R43+R44)*1/Опермодель!$F$59*$C$45,0)</f>
        <v>20</v>
      </c>
      <c r="T45" s="216">
        <f>ROUNDUP((S43+S44)*1/Опермодель!$F$59*$C$45,0)</f>
        <v>20</v>
      </c>
      <c r="U45" s="216">
        <f>ROUNDUP((T43+T44)*1/Опермодель!$F$59*$C$45,0)</f>
        <v>20</v>
      </c>
      <c r="V45" s="216">
        <f>ROUNDUP((U43+U44)*1/Опермодель!$F$59*$C$45,0)</f>
        <v>20</v>
      </c>
      <c r="W45" s="216">
        <f>ROUNDUP((V43+V44)*1/Опермодель!$F$59*$C$45,0)</f>
        <v>20</v>
      </c>
      <c r="X45" s="216">
        <f>ROUNDUP((W43+W44)*1/Опермодель!$F$59*$C$45,0)</f>
        <v>20</v>
      </c>
      <c r="Y45" s="216">
        <f>ROUNDUP((X43+X44)*1/Опермодель!$F$59*$C$45,0)</f>
        <v>20</v>
      </c>
      <c r="Z45" s="216">
        <f>ROUNDUP((Y43+Y44)*1/Опермодель!$F$59*$C$45,0)</f>
        <v>20</v>
      </c>
      <c r="AA45" s="216">
        <f>ROUNDUP((Z43+Z44)*1/Опермодель!$F$59*$C$45,0)</f>
        <v>20</v>
      </c>
      <c r="AB45" s="210"/>
      <c r="AC45" s="210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4"/>
      <c r="IP45" s="104"/>
      <c r="IQ45" s="104"/>
      <c r="IR45" s="104"/>
      <c r="IS45" s="104"/>
      <c r="IT45" s="104"/>
      <c r="IU45" s="104"/>
      <c r="IV45" s="104"/>
    </row>
    <row r="46" spans="1:256" s="165" customFormat="1" ht="14.4" customHeight="1">
      <c r="A46" s="163"/>
      <c r="B46" s="164" t="s">
        <v>123</v>
      </c>
      <c r="C46" s="229"/>
      <c r="D46" s="230"/>
      <c r="E46" s="230"/>
      <c r="F46" s="230"/>
      <c r="G46" s="231">
        <f>G29/30</f>
        <v>48.333333333333336</v>
      </c>
      <c r="H46" s="231">
        <f t="shared" ref="H46:O46" si="90">H29/30</f>
        <v>48.333333333333336</v>
      </c>
      <c r="I46" s="231">
        <f t="shared" si="90"/>
        <v>66.666666666666671</v>
      </c>
      <c r="J46" s="231">
        <f t="shared" si="90"/>
        <v>66.666666666666671</v>
      </c>
      <c r="K46" s="231">
        <f t="shared" si="90"/>
        <v>95</v>
      </c>
      <c r="L46" s="231">
        <f t="shared" si="90"/>
        <v>95</v>
      </c>
      <c r="M46" s="231">
        <f t="shared" si="90"/>
        <v>120</v>
      </c>
      <c r="N46" s="231">
        <f t="shared" si="90"/>
        <v>146.66666666666666</v>
      </c>
      <c r="O46" s="231">
        <f t="shared" si="90"/>
        <v>173</v>
      </c>
      <c r="P46" s="231">
        <f t="shared" ref="P46:AA46" si="91">P29/30</f>
        <v>173</v>
      </c>
      <c r="Q46" s="231">
        <f t="shared" si="91"/>
        <v>173</v>
      </c>
      <c r="R46" s="231">
        <f t="shared" si="91"/>
        <v>173</v>
      </c>
      <c r="S46" s="231">
        <f t="shared" si="91"/>
        <v>173</v>
      </c>
      <c r="T46" s="231">
        <f t="shared" si="91"/>
        <v>173</v>
      </c>
      <c r="U46" s="231">
        <f t="shared" si="91"/>
        <v>173</v>
      </c>
      <c r="V46" s="231">
        <f t="shared" si="91"/>
        <v>173</v>
      </c>
      <c r="W46" s="231">
        <f t="shared" si="91"/>
        <v>173</v>
      </c>
      <c r="X46" s="231">
        <f t="shared" si="91"/>
        <v>173</v>
      </c>
      <c r="Y46" s="231">
        <f t="shared" si="91"/>
        <v>173</v>
      </c>
      <c r="Z46" s="231">
        <f t="shared" si="91"/>
        <v>173</v>
      </c>
      <c r="AA46" s="231">
        <f t="shared" si="91"/>
        <v>173</v>
      </c>
      <c r="AB46" s="232"/>
      <c r="AC46" s="232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63"/>
      <c r="DA46" s="163"/>
      <c r="DB46" s="163"/>
      <c r="DC46" s="163"/>
      <c r="DD46" s="163"/>
      <c r="DE46" s="163"/>
      <c r="DF46" s="163"/>
      <c r="DG46" s="163"/>
      <c r="DH46" s="163"/>
      <c r="DI46" s="163"/>
      <c r="DJ46" s="163"/>
      <c r="DK46" s="163"/>
      <c r="DL46" s="163"/>
      <c r="DM46" s="163"/>
      <c r="DN46" s="163"/>
      <c r="DO46" s="163"/>
      <c r="DP46" s="163"/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163"/>
      <c r="FF46" s="163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  <c r="FQ46" s="163"/>
      <c r="FR46" s="163"/>
      <c r="FS46" s="163"/>
      <c r="FT46" s="163"/>
      <c r="FU46" s="163"/>
      <c r="FV46" s="163"/>
      <c r="FW46" s="163"/>
      <c r="FX46" s="163"/>
      <c r="FY46" s="163"/>
      <c r="FZ46" s="163"/>
      <c r="GA46" s="163"/>
      <c r="GB46" s="163"/>
      <c r="GC46" s="163"/>
      <c r="GD46" s="163"/>
      <c r="GE46" s="163"/>
      <c r="GF46" s="163"/>
      <c r="GG46" s="163"/>
      <c r="GH46" s="163"/>
      <c r="GI46" s="163"/>
      <c r="GJ46" s="163"/>
      <c r="GK46" s="163"/>
      <c r="GL46" s="163"/>
      <c r="GM46" s="163"/>
      <c r="GN46" s="163"/>
      <c r="GO46" s="163"/>
      <c r="GP46" s="163"/>
      <c r="GQ46" s="163"/>
      <c r="GR46" s="163"/>
      <c r="GS46" s="163"/>
      <c r="GT46" s="163"/>
      <c r="GU46" s="163"/>
      <c r="GV46" s="163"/>
      <c r="GW46" s="163"/>
      <c r="GX46" s="163"/>
      <c r="GY46" s="163"/>
      <c r="GZ46" s="163"/>
      <c r="HA46" s="163"/>
      <c r="HB46" s="163"/>
      <c r="HC46" s="163"/>
      <c r="HD46" s="163"/>
      <c r="HE46" s="163"/>
      <c r="HF46" s="163"/>
      <c r="HG46" s="163"/>
      <c r="HH46" s="163"/>
      <c r="HI46" s="163"/>
      <c r="HJ46" s="163"/>
      <c r="HK46" s="163"/>
      <c r="HL46" s="163"/>
      <c r="HM46" s="163"/>
      <c r="HN46" s="163"/>
      <c r="HO46" s="163"/>
      <c r="HP46" s="163"/>
      <c r="HQ46" s="163"/>
      <c r="HR46" s="163"/>
      <c r="HS46" s="163"/>
      <c r="HT46" s="163"/>
      <c r="HU46" s="163"/>
      <c r="HV46" s="163"/>
      <c r="HW46" s="163"/>
      <c r="HX46" s="163"/>
      <c r="HY46" s="163"/>
      <c r="HZ46" s="163"/>
      <c r="IA46" s="163"/>
      <c r="IB46" s="163"/>
      <c r="IC46" s="163"/>
      <c r="ID46" s="163"/>
      <c r="IE46" s="163"/>
      <c r="IF46" s="163"/>
      <c r="IG46" s="163"/>
      <c r="IH46" s="163"/>
      <c r="II46" s="163"/>
      <c r="IJ46" s="163"/>
      <c r="IK46" s="163"/>
      <c r="IL46" s="163"/>
      <c r="IM46" s="163"/>
      <c r="IN46" s="163"/>
      <c r="IO46" s="163"/>
      <c r="IP46" s="163"/>
      <c r="IQ46" s="163"/>
      <c r="IR46" s="163"/>
      <c r="IS46" s="163"/>
      <c r="IT46" s="163"/>
      <c r="IU46" s="163"/>
      <c r="IV46" s="163"/>
    </row>
    <row r="49" spans="1:256" s="166" customFormat="1" ht="15.6" customHeight="1">
      <c r="A49" s="168"/>
      <c r="B49" s="169" t="s">
        <v>53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4"/>
      <c r="AC49" s="234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D49" s="167"/>
      <c r="HE49" s="167"/>
      <c r="HF49" s="167"/>
      <c r="HG49" s="167"/>
      <c r="HH49" s="167"/>
      <c r="HI49" s="167"/>
      <c r="HJ49" s="167"/>
      <c r="HK49" s="167"/>
      <c r="HL49" s="167"/>
      <c r="HM49" s="167"/>
      <c r="HN49" s="167"/>
      <c r="HO49" s="167"/>
      <c r="HP49" s="167"/>
      <c r="HQ49" s="167"/>
      <c r="HR49" s="167"/>
      <c r="HS49" s="167"/>
      <c r="HT49" s="167"/>
      <c r="HU49" s="167"/>
      <c r="HV49" s="167"/>
      <c r="HW49" s="167"/>
      <c r="HX49" s="167"/>
      <c r="HY49" s="167"/>
      <c r="HZ49" s="167"/>
      <c r="IA49" s="167"/>
      <c r="IB49" s="167"/>
      <c r="IC49" s="167"/>
      <c r="ID49" s="167"/>
      <c r="IE49" s="167"/>
      <c r="IF49" s="167"/>
      <c r="IG49" s="167"/>
      <c r="IH49" s="167"/>
      <c r="II49" s="167"/>
      <c r="IJ49" s="167"/>
      <c r="IK49" s="167"/>
      <c r="IL49" s="167"/>
      <c r="IM49" s="167"/>
      <c r="IN49" s="167"/>
      <c r="IO49" s="167"/>
      <c r="IP49" s="167"/>
      <c r="IQ49" s="167"/>
      <c r="IR49" s="167"/>
      <c r="IS49" s="167"/>
      <c r="IT49" s="167"/>
      <c r="IU49" s="167"/>
      <c r="IV49" s="167"/>
    </row>
    <row r="50" spans="1:256" s="136" customFormat="1" ht="15" customHeight="1">
      <c r="B50" s="171" t="s">
        <v>54</v>
      </c>
      <c r="C50" s="235"/>
      <c r="D50" s="236"/>
      <c r="E50" s="236">
        <f>Опермодель!$C$18*F18+Опермодель!$D$18*F19</f>
        <v>0</v>
      </c>
      <c r="F50" s="236">
        <f>SUM(F51:F54)</f>
        <v>71.875</v>
      </c>
      <c r="G50" s="236">
        <f t="shared" ref="G50:AA50" si="92">SUM(G51:G54)</f>
        <v>71.875</v>
      </c>
      <c r="H50" s="236">
        <f t="shared" si="92"/>
        <v>93.75</v>
      </c>
      <c r="I50" s="236">
        <f t="shared" si="92"/>
        <v>93.75</v>
      </c>
      <c r="J50" s="236">
        <f t="shared" si="92"/>
        <v>121.875</v>
      </c>
      <c r="K50" s="236">
        <f t="shared" si="92"/>
        <v>121.875</v>
      </c>
      <c r="L50" s="236">
        <f t="shared" si="92"/>
        <v>137.5</v>
      </c>
      <c r="M50" s="236">
        <f t="shared" si="92"/>
        <v>159.375</v>
      </c>
      <c r="N50" s="236">
        <f t="shared" si="92"/>
        <v>180</v>
      </c>
      <c r="O50" s="236">
        <f t="shared" si="92"/>
        <v>180</v>
      </c>
      <c r="P50" s="236">
        <f t="shared" si="92"/>
        <v>180</v>
      </c>
      <c r="Q50" s="236">
        <f t="shared" si="92"/>
        <v>180</v>
      </c>
      <c r="R50" s="236">
        <f t="shared" si="92"/>
        <v>180</v>
      </c>
      <c r="S50" s="236">
        <f t="shared" si="92"/>
        <v>180</v>
      </c>
      <c r="T50" s="236">
        <f t="shared" si="92"/>
        <v>180</v>
      </c>
      <c r="U50" s="236">
        <f t="shared" si="92"/>
        <v>180</v>
      </c>
      <c r="V50" s="236">
        <f t="shared" si="92"/>
        <v>180</v>
      </c>
      <c r="W50" s="236">
        <f t="shared" si="92"/>
        <v>180</v>
      </c>
      <c r="X50" s="236">
        <f t="shared" si="92"/>
        <v>180</v>
      </c>
      <c r="Y50" s="236">
        <f t="shared" si="92"/>
        <v>180</v>
      </c>
      <c r="Z50" s="236">
        <f t="shared" si="92"/>
        <v>180</v>
      </c>
      <c r="AA50" s="236">
        <f t="shared" si="92"/>
        <v>180</v>
      </c>
      <c r="AB50" s="237"/>
      <c r="AC50" s="237"/>
      <c r="AD50" s="140"/>
      <c r="AE50" s="140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</row>
    <row r="51" spans="1:256" s="136" customFormat="1" ht="14.4" customHeight="1">
      <c r="A51" s="135"/>
      <c r="B51" s="171" t="s">
        <v>115</v>
      </c>
      <c r="C51" s="235"/>
      <c r="D51" s="236"/>
      <c r="E51" s="236"/>
      <c r="F51" s="236">
        <f>F4*Опермодель!$C$18</f>
        <v>14.583333333333332</v>
      </c>
      <c r="G51" s="236">
        <f>G4*Опермодель!$C$18</f>
        <v>14.583333333333332</v>
      </c>
      <c r="H51" s="236">
        <f>H4*Опермодель!$C$18</f>
        <v>20.833333333333332</v>
      </c>
      <c r="I51" s="236">
        <f>I4*Опермодель!$C$18</f>
        <v>20.833333333333332</v>
      </c>
      <c r="J51" s="236">
        <f>J4*Опермодель!$C$18</f>
        <v>31.25</v>
      </c>
      <c r="K51" s="236">
        <f>K4*Опермодель!$C$18</f>
        <v>31.25</v>
      </c>
      <c r="L51" s="236">
        <f>L4*Опермодель!$C$18</f>
        <v>41.666666666666664</v>
      </c>
      <c r="M51" s="236">
        <f>M4*Опермодель!$C$18</f>
        <v>52.083333333333329</v>
      </c>
      <c r="N51" s="236">
        <f>N4*Опермодель!$C$18</f>
        <v>62.5</v>
      </c>
      <c r="O51" s="236">
        <f>O4*Опермодель!$C$18</f>
        <v>62.5</v>
      </c>
      <c r="P51" s="236">
        <f>P4*Опермодель!$C$18</f>
        <v>62.5</v>
      </c>
      <c r="Q51" s="236">
        <f>Q4*Опермодель!$C$18</f>
        <v>62.5</v>
      </c>
      <c r="R51" s="236">
        <f>R4*Опермодель!$C$18</f>
        <v>62.5</v>
      </c>
      <c r="S51" s="236">
        <f>S4*Опермодель!$C$18</f>
        <v>62.5</v>
      </c>
      <c r="T51" s="236">
        <f>T4*Опермодель!$C$18</f>
        <v>62.5</v>
      </c>
      <c r="U51" s="236">
        <f>U4*Опермодель!$C$18</f>
        <v>62.5</v>
      </c>
      <c r="V51" s="236">
        <f>V4*Опермодель!$C$18</f>
        <v>62.5</v>
      </c>
      <c r="W51" s="236">
        <f>W4*Опермодель!$C$18</f>
        <v>62.5</v>
      </c>
      <c r="X51" s="236">
        <f>X4*Опермодель!$C$18</f>
        <v>62.5</v>
      </c>
      <c r="Y51" s="236">
        <f>Y4*Опермодель!$C$18</f>
        <v>62.5</v>
      </c>
      <c r="Z51" s="236">
        <f>Z4*Опермодель!$C$18</f>
        <v>62.5</v>
      </c>
      <c r="AA51" s="236">
        <f>AA4*Опермодель!$C$18</f>
        <v>62.5</v>
      </c>
      <c r="AB51" s="237"/>
      <c r="AC51" s="237"/>
      <c r="AD51" s="140"/>
      <c r="AE51" s="140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</row>
    <row r="52" spans="1:256" s="106" customFormat="1" ht="14.4" customHeight="1">
      <c r="A52" s="104"/>
      <c r="B52" s="170" t="s">
        <v>116</v>
      </c>
      <c r="C52" s="204"/>
      <c r="D52" s="238"/>
      <c r="E52" s="238"/>
      <c r="F52" s="238">
        <f>F5*Опермодель!$D$18</f>
        <v>7.2916666666666661</v>
      </c>
      <c r="G52" s="238">
        <f>G5*Опермодель!$D$18</f>
        <v>7.2916666666666661</v>
      </c>
      <c r="H52" s="238">
        <f>H5*Опермодель!$D$18</f>
        <v>10.416666666666666</v>
      </c>
      <c r="I52" s="238">
        <f>I5*Опермодель!$D$18</f>
        <v>10.416666666666666</v>
      </c>
      <c r="J52" s="238">
        <f>J5*Опермодель!$D$18</f>
        <v>15.625</v>
      </c>
      <c r="K52" s="238">
        <f>K5*Опермодель!$D$18</f>
        <v>15.625</v>
      </c>
      <c r="L52" s="238">
        <f>L5*Опермодель!$D$18</f>
        <v>20.833333333333332</v>
      </c>
      <c r="M52" s="238">
        <f>M5*Опермодель!$D$18</f>
        <v>26.041666666666664</v>
      </c>
      <c r="N52" s="238">
        <f>N5*Опермодель!$D$18</f>
        <v>31.25</v>
      </c>
      <c r="O52" s="238">
        <f>O5*Опермодель!$D$18</f>
        <v>31.25</v>
      </c>
      <c r="P52" s="238">
        <f>P5*Опермодель!$D$18</f>
        <v>31.25</v>
      </c>
      <c r="Q52" s="238">
        <f>Q5*Опермодель!$D$18</f>
        <v>31.25</v>
      </c>
      <c r="R52" s="238">
        <f>R5*Опермодель!$D$18</f>
        <v>31.25</v>
      </c>
      <c r="S52" s="238">
        <f>S5*Опермодель!$D$18</f>
        <v>31.25</v>
      </c>
      <c r="T52" s="238">
        <f>T5*Опермодель!$D$18</f>
        <v>31.25</v>
      </c>
      <c r="U52" s="238">
        <f>U5*Опермодель!$D$18</f>
        <v>31.25</v>
      </c>
      <c r="V52" s="238">
        <f>V5*Опермодель!$D$18</f>
        <v>31.25</v>
      </c>
      <c r="W52" s="238">
        <f>W5*Опермодель!$D$18</f>
        <v>31.25</v>
      </c>
      <c r="X52" s="238">
        <f>X5*Опермодель!$D$18</f>
        <v>31.25</v>
      </c>
      <c r="Y52" s="238">
        <f>Y5*Опермодель!$D$18</f>
        <v>31.25</v>
      </c>
      <c r="Z52" s="238">
        <f>Z5*Опермодель!$D$18</f>
        <v>31.25</v>
      </c>
      <c r="AA52" s="238">
        <f>AA5*Опермодель!$D$18</f>
        <v>31.25</v>
      </c>
      <c r="AB52" s="239"/>
      <c r="AC52" s="239"/>
      <c r="AD52" s="142"/>
      <c r="AE52" s="142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</row>
    <row r="53" spans="1:256" s="106" customFormat="1" ht="14.4" customHeight="1">
      <c r="A53" s="104"/>
      <c r="B53" s="170" t="s">
        <v>117</v>
      </c>
      <c r="C53" s="204"/>
      <c r="D53" s="238"/>
      <c r="E53" s="238"/>
      <c r="F53" s="238">
        <f>F6*Опермодель!$E$18</f>
        <v>31.25</v>
      </c>
      <c r="G53" s="238">
        <f>G6*Опермодель!$E$18</f>
        <v>31.25</v>
      </c>
      <c r="H53" s="238">
        <f>H6*Опермодель!$E$18</f>
        <v>37.5</v>
      </c>
      <c r="I53" s="238">
        <f>I6*Опермодель!$E$18</f>
        <v>37.5</v>
      </c>
      <c r="J53" s="238">
        <f>J6*Опермодель!$E$18</f>
        <v>43.75</v>
      </c>
      <c r="K53" s="238">
        <f>K6*Опермодель!$E$18</f>
        <v>43.75</v>
      </c>
      <c r="L53" s="238">
        <f>L6*Опермодель!$E$18</f>
        <v>43.75</v>
      </c>
      <c r="M53" s="238">
        <f>M6*Опермодель!$E$18</f>
        <v>50</v>
      </c>
      <c r="N53" s="238">
        <f>N6*Опермодель!$E$18</f>
        <v>50</v>
      </c>
      <c r="O53" s="238">
        <f>O6*Опермодель!$E$18</f>
        <v>50</v>
      </c>
      <c r="P53" s="238">
        <f>P6*Опермодель!$E$18</f>
        <v>50</v>
      </c>
      <c r="Q53" s="238">
        <f>Q6*Опермодель!$E$18</f>
        <v>50</v>
      </c>
      <c r="R53" s="238">
        <f>R6*Опермодель!$E$18</f>
        <v>50</v>
      </c>
      <c r="S53" s="238">
        <f>S6*Опермодель!$E$18</f>
        <v>50</v>
      </c>
      <c r="T53" s="238">
        <f>T6*Опермодель!$E$18</f>
        <v>50</v>
      </c>
      <c r="U53" s="238">
        <f>U6*Опермодель!$E$18</f>
        <v>50</v>
      </c>
      <c r="V53" s="238">
        <f>V6*Опермодель!$E$18</f>
        <v>50</v>
      </c>
      <c r="W53" s="238">
        <f>W6*Опермодель!$E$18</f>
        <v>50</v>
      </c>
      <c r="X53" s="238">
        <f>X6*Опермодель!$E$18</f>
        <v>50</v>
      </c>
      <c r="Y53" s="238">
        <f>Y6*Опермодель!$E$18</f>
        <v>50</v>
      </c>
      <c r="Z53" s="238">
        <f>Z6*Опермодель!$E$18</f>
        <v>50</v>
      </c>
      <c r="AA53" s="238">
        <f>AA6*Опермодель!$E$18</f>
        <v>50</v>
      </c>
      <c r="AB53" s="239"/>
      <c r="AC53" s="239"/>
      <c r="AD53" s="142"/>
      <c r="AE53" s="142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  <c r="IV53" s="104"/>
    </row>
    <row r="54" spans="1:256" s="108" customFormat="1" ht="14.4" customHeight="1">
      <c r="A54" s="107"/>
      <c r="B54" s="181" t="s">
        <v>118</v>
      </c>
      <c r="C54" s="218"/>
      <c r="D54" s="240"/>
      <c r="E54" s="240"/>
      <c r="F54" s="240">
        <f>F7*Опермодель!$F$18</f>
        <v>18.75</v>
      </c>
      <c r="G54" s="240">
        <f>G7*Опермодель!$F$18</f>
        <v>18.75</v>
      </c>
      <c r="H54" s="240">
        <f>H7*Опермодель!$F$18</f>
        <v>25</v>
      </c>
      <c r="I54" s="240">
        <f>I7*Опермодель!$F$18</f>
        <v>25</v>
      </c>
      <c r="J54" s="240">
        <f>J7*Опермодель!$F$18</f>
        <v>31.25</v>
      </c>
      <c r="K54" s="240">
        <f>K7*Опермодель!$F$18</f>
        <v>31.25</v>
      </c>
      <c r="L54" s="240">
        <f>L7*Опермодель!$F$18</f>
        <v>31.25</v>
      </c>
      <c r="M54" s="240">
        <f>M7*Опермодель!$F$18</f>
        <v>31.25</v>
      </c>
      <c r="N54" s="240">
        <f>N7*Опермодель!$F$18</f>
        <v>36.25</v>
      </c>
      <c r="O54" s="240">
        <f>O7*Опермодель!$F$18</f>
        <v>36.25</v>
      </c>
      <c r="P54" s="240">
        <f>P7*Опермодель!$F$18</f>
        <v>36.25</v>
      </c>
      <c r="Q54" s="240">
        <f>Q7*Опермодель!$F$18</f>
        <v>36.25</v>
      </c>
      <c r="R54" s="240">
        <f>R7*Опермодель!$F$18</f>
        <v>36.25</v>
      </c>
      <c r="S54" s="240">
        <f>S7*Опермодель!$F$18</f>
        <v>36.25</v>
      </c>
      <c r="T54" s="240">
        <f>T7*Опермодель!$F$18</f>
        <v>36.25</v>
      </c>
      <c r="U54" s="240">
        <f>U7*Опермодель!$F$18</f>
        <v>36.25</v>
      </c>
      <c r="V54" s="240">
        <f>V7*Опермодель!$F$18</f>
        <v>36.25</v>
      </c>
      <c r="W54" s="240">
        <f>W7*Опермодель!$F$18</f>
        <v>36.25</v>
      </c>
      <c r="X54" s="240">
        <f>X7*Опермодель!$F$18</f>
        <v>36.25</v>
      </c>
      <c r="Y54" s="240">
        <f>Y7*Опермодель!$F$18</f>
        <v>36.25</v>
      </c>
      <c r="Z54" s="240">
        <f>Z7*Опермодель!$F$18</f>
        <v>36.25</v>
      </c>
      <c r="AA54" s="240">
        <f>AA7*Опермодель!$F$18</f>
        <v>36.25</v>
      </c>
      <c r="AB54" s="241"/>
      <c r="AC54" s="241"/>
      <c r="AD54" s="139"/>
      <c r="AE54" s="139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s="182" customFormat="1" ht="15" customHeight="1">
      <c r="B55" s="183" t="s">
        <v>55</v>
      </c>
      <c r="C55" s="242"/>
      <c r="D55" s="243">
        <f>ROUNDUP(D50/Опермодель!$C$22,0)*Опермодель!$C$13</f>
        <v>0</v>
      </c>
      <c r="E55" s="243">
        <f>ROUNDUP(E50/Опермодель!$C$22,0)*Опермодель!$C$13</f>
        <v>0</v>
      </c>
      <c r="F55" s="243">
        <f>ROUNDUP(F50/Опермодель!$C$22,0)*Опермодель!$C$13</f>
        <v>2</v>
      </c>
      <c r="G55" s="243">
        <f>ROUNDUP(G50/Опермодель!$C$22,0)*Опермодель!$C$13</f>
        <v>2</v>
      </c>
      <c r="H55" s="243">
        <f>ROUNDUP(H50/Опермодель!$C$22,0)*Опермодель!$C$13</f>
        <v>2</v>
      </c>
      <c r="I55" s="243">
        <f>ROUNDUP(I50/Опермодель!$C$22,0)*Опермодель!$C$13</f>
        <v>2</v>
      </c>
      <c r="J55" s="243">
        <f>ROUNDUP(J50/Опермодель!$C$22,0)*Опермодель!$C$13</f>
        <v>2</v>
      </c>
      <c r="K55" s="243">
        <f>ROUNDUP(K50/Опермодель!$C$22,0)*Опермодель!$C$13</f>
        <v>2</v>
      </c>
      <c r="L55" s="243">
        <f>ROUNDUP(L50/Опермодель!$C$22,0)*Опермодель!$C$13</f>
        <v>2</v>
      </c>
      <c r="M55" s="243">
        <f>ROUNDUP(M50/Опермодель!$C$22,0)*Опермодель!$C$13</f>
        <v>4</v>
      </c>
      <c r="N55" s="243">
        <f>ROUNDUP(N50/Опермодель!$C$22,0)*Опермодель!$C$13</f>
        <v>4</v>
      </c>
      <c r="O55" s="243">
        <f>ROUNDUP(O50/Опермодель!$C$22,0)*Опермодель!$C$13</f>
        <v>4</v>
      </c>
      <c r="P55" s="243">
        <f>ROUNDUP(P50/Опермодель!$C$22,0)*Опермодель!$C$13</f>
        <v>4</v>
      </c>
      <c r="Q55" s="243">
        <f>ROUNDUP(Q50/Опермодель!$C$22,0)*Опермодель!$C$13</f>
        <v>4</v>
      </c>
      <c r="R55" s="243">
        <f>ROUNDUP(R50/Опермодель!$C$22,0)*Опермодель!$C$13</f>
        <v>4</v>
      </c>
      <c r="S55" s="243">
        <f>ROUNDUP(S50/Опермодель!$C$22,0)*Опермодель!$C$13</f>
        <v>4</v>
      </c>
      <c r="T55" s="243">
        <f>ROUNDUP(T50/Опермодель!$C$22,0)*Опермодель!$C$13</f>
        <v>4</v>
      </c>
      <c r="U55" s="243">
        <f>ROUNDUP(U50/Опермодель!$C$22,0)*Опермодель!$C$13</f>
        <v>4</v>
      </c>
      <c r="V55" s="243">
        <f>ROUNDUP(V50/Опермодель!$C$22,0)*Опермодель!$C$13</f>
        <v>4</v>
      </c>
      <c r="W55" s="243">
        <f>ROUNDUP(W50/Опермодель!$C$22,0)*Опермодель!$C$13</f>
        <v>4</v>
      </c>
      <c r="X55" s="243">
        <f>ROUNDUP(X50/Опермодель!$C$22,0)*Опермодель!$C$13</f>
        <v>4</v>
      </c>
      <c r="Y55" s="243">
        <f>ROUNDUP(Y50/Опермодель!$C$22,0)*Опермодель!$C$13</f>
        <v>4</v>
      </c>
      <c r="Z55" s="243">
        <f>ROUNDUP(Z50/Опермодель!$C$22,0)*Опермодель!$C$13</f>
        <v>4</v>
      </c>
      <c r="AA55" s="243">
        <f>ROUNDUP(AA50/Опермодель!$C$22,0)*Опермодель!$C$13</f>
        <v>4</v>
      </c>
      <c r="AB55" s="243"/>
      <c r="AC55" s="244"/>
      <c r="AD55" s="184"/>
      <c r="AE55" s="184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  <c r="HD55" s="180"/>
      <c r="HE55" s="180"/>
      <c r="HF55" s="180"/>
      <c r="HG55" s="180"/>
      <c r="HH55" s="180"/>
      <c r="HI55" s="180"/>
      <c r="HJ55" s="180"/>
      <c r="HK55" s="180"/>
      <c r="HL55" s="180"/>
      <c r="HM55" s="180"/>
      <c r="HN55" s="180"/>
      <c r="HO55" s="180"/>
      <c r="HP55" s="180"/>
      <c r="HQ55" s="180"/>
      <c r="HR55" s="180"/>
      <c r="HS55" s="180"/>
      <c r="HT55" s="180"/>
      <c r="HU55" s="180"/>
      <c r="HV55" s="180"/>
      <c r="HW55" s="180"/>
      <c r="HX55" s="180"/>
      <c r="HY55" s="180"/>
      <c r="HZ55" s="180"/>
      <c r="IA55" s="180"/>
      <c r="IB55" s="180"/>
      <c r="IC55" s="180"/>
      <c r="ID55" s="180"/>
      <c r="IE55" s="180"/>
      <c r="IF55" s="180"/>
      <c r="IG55" s="180"/>
      <c r="IH55" s="180"/>
      <c r="II55" s="180"/>
      <c r="IJ55" s="180"/>
      <c r="IK55" s="180"/>
      <c r="IL55" s="180"/>
      <c r="IM55" s="180"/>
      <c r="IN55" s="180"/>
      <c r="IO55" s="180"/>
      <c r="IP55" s="180"/>
      <c r="IQ55" s="180"/>
      <c r="IR55" s="180"/>
      <c r="IS55" s="180"/>
      <c r="IT55" s="180"/>
      <c r="IU55" s="180"/>
      <c r="IV55" s="180"/>
    </row>
    <row r="56" spans="1:256" s="108" customFormat="1" ht="15" customHeight="1">
      <c r="B56" s="181" t="s">
        <v>56</v>
      </c>
      <c r="C56" s="218"/>
      <c r="D56" s="240">
        <f>SUM(D57:D60)</f>
        <v>0</v>
      </c>
      <c r="E56" s="240">
        <f t="shared" ref="E56:AA56" si="93">SUM(E57:E60)</f>
        <v>0</v>
      </c>
      <c r="F56" s="240">
        <f t="shared" si="93"/>
        <v>35.9375</v>
      </c>
      <c r="G56" s="240">
        <f t="shared" si="93"/>
        <v>35.9375</v>
      </c>
      <c r="H56" s="240">
        <f t="shared" si="93"/>
        <v>46.875</v>
      </c>
      <c r="I56" s="240">
        <f t="shared" si="93"/>
        <v>46.875</v>
      </c>
      <c r="J56" s="240">
        <f t="shared" si="93"/>
        <v>60.9375</v>
      </c>
      <c r="K56" s="240">
        <f t="shared" si="93"/>
        <v>60.9375</v>
      </c>
      <c r="L56" s="240">
        <f t="shared" si="93"/>
        <v>68.75</v>
      </c>
      <c r="M56" s="240">
        <f t="shared" si="93"/>
        <v>79.6875</v>
      </c>
      <c r="N56" s="240">
        <f t="shared" si="93"/>
        <v>90</v>
      </c>
      <c r="O56" s="240">
        <f t="shared" si="93"/>
        <v>90</v>
      </c>
      <c r="P56" s="240">
        <f t="shared" si="93"/>
        <v>90</v>
      </c>
      <c r="Q56" s="240">
        <f t="shared" si="93"/>
        <v>90</v>
      </c>
      <c r="R56" s="240">
        <f t="shared" si="93"/>
        <v>90</v>
      </c>
      <c r="S56" s="240">
        <f t="shared" si="93"/>
        <v>90</v>
      </c>
      <c r="T56" s="240">
        <f t="shared" si="93"/>
        <v>90</v>
      </c>
      <c r="U56" s="240">
        <f t="shared" si="93"/>
        <v>90</v>
      </c>
      <c r="V56" s="240">
        <f t="shared" si="93"/>
        <v>90</v>
      </c>
      <c r="W56" s="240">
        <f t="shared" si="93"/>
        <v>90</v>
      </c>
      <c r="X56" s="240">
        <f t="shared" si="93"/>
        <v>90</v>
      </c>
      <c r="Y56" s="240">
        <f t="shared" si="93"/>
        <v>90</v>
      </c>
      <c r="Z56" s="240">
        <f t="shared" si="93"/>
        <v>90</v>
      </c>
      <c r="AA56" s="240">
        <f t="shared" si="93"/>
        <v>90</v>
      </c>
      <c r="AB56" s="241"/>
      <c r="AC56" s="241"/>
      <c r="AD56" s="139"/>
      <c r="AE56" s="139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s="136" customFormat="1" ht="14.4" customHeight="1">
      <c r="A57" s="135"/>
      <c r="B57" s="171" t="s">
        <v>161</v>
      </c>
      <c r="C57" s="235"/>
      <c r="D57" s="236">
        <f>Опермодель!$C$31*D4</f>
        <v>0</v>
      </c>
      <c r="E57" s="236">
        <f>Опермодель!$C$31*E4</f>
        <v>0</v>
      </c>
      <c r="F57" s="236">
        <f>Опермодель!$C$31*F4</f>
        <v>7.2916666666666661</v>
      </c>
      <c r="G57" s="236">
        <f>Опермодель!$C$31*G4</f>
        <v>7.2916666666666661</v>
      </c>
      <c r="H57" s="236">
        <f>Опермодель!$C$31*H4</f>
        <v>10.416666666666666</v>
      </c>
      <c r="I57" s="236">
        <f>Опермодель!$C$31*I4</f>
        <v>10.416666666666666</v>
      </c>
      <c r="J57" s="236">
        <f>Опермодель!$C$31*J4</f>
        <v>15.625</v>
      </c>
      <c r="K57" s="236">
        <f>Опермодель!$C$31*K4</f>
        <v>15.625</v>
      </c>
      <c r="L57" s="236">
        <f>Опермодель!$C$31*L4</f>
        <v>20.833333333333332</v>
      </c>
      <c r="M57" s="236">
        <f>Опермодель!$C$31*M4</f>
        <v>26.041666666666664</v>
      </c>
      <c r="N57" s="236">
        <f>Опермодель!$C$31*N4</f>
        <v>31.25</v>
      </c>
      <c r="O57" s="236">
        <f>Опермодель!$C$31*O4</f>
        <v>31.25</v>
      </c>
      <c r="P57" s="236">
        <f>Опермодель!$C$31*P4</f>
        <v>31.25</v>
      </c>
      <c r="Q57" s="236">
        <f>Опермодель!$C$31*Q4</f>
        <v>31.25</v>
      </c>
      <c r="R57" s="236">
        <f>Опермодель!$C$31*R4</f>
        <v>31.25</v>
      </c>
      <c r="S57" s="236">
        <f>Опермодель!$C$31*S4</f>
        <v>31.25</v>
      </c>
      <c r="T57" s="236">
        <f>Опермодель!$C$31*T4</f>
        <v>31.25</v>
      </c>
      <c r="U57" s="236">
        <f>Опермодель!$C$31*U4</f>
        <v>31.25</v>
      </c>
      <c r="V57" s="236">
        <f>Опермодель!$C$31*V4</f>
        <v>31.25</v>
      </c>
      <c r="W57" s="236">
        <f>Опермодель!$C$31*W4</f>
        <v>31.25</v>
      </c>
      <c r="X57" s="236">
        <f>Опермодель!$C$31*X4</f>
        <v>31.25</v>
      </c>
      <c r="Y57" s="236">
        <f>Опермодель!$C$31*Y4</f>
        <v>31.25</v>
      </c>
      <c r="Z57" s="236">
        <f>Опермодель!$C$31*Z4</f>
        <v>31.25</v>
      </c>
      <c r="AA57" s="236">
        <f>Опермодель!$C$31*AA4</f>
        <v>31.25</v>
      </c>
      <c r="AB57" s="237"/>
      <c r="AC57" s="237"/>
      <c r="AD57" s="140"/>
      <c r="AE57" s="140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/>
      <c r="FG57" s="135"/>
      <c r="FH57" s="135"/>
      <c r="FI57" s="135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5"/>
      <c r="FU57" s="135"/>
      <c r="FV57" s="135"/>
      <c r="FW57" s="135"/>
      <c r="FX57" s="135"/>
      <c r="FY57" s="135"/>
      <c r="FZ57" s="135"/>
      <c r="GA57" s="135"/>
      <c r="GB57" s="135"/>
      <c r="GC57" s="135"/>
      <c r="GD57" s="135"/>
      <c r="GE57" s="135"/>
      <c r="GF57" s="135"/>
      <c r="GG57" s="135"/>
      <c r="GH57" s="135"/>
      <c r="GI57" s="135"/>
      <c r="GJ57" s="135"/>
      <c r="GK57" s="135"/>
      <c r="GL57" s="135"/>
      <c r="GM57" s="135"/>
      <c r="GN57" s="135"/>
      <c r="GO57" s="135"/>
      <c r="GP57" s="135"/>
      <c r="GQ57" s="135"/>
      <c r="GR57" s="135"/>
      <c r="GS57" s="135"/>
      <c r="GT57" s="135"/>
      <c r="GU57" s="135"/>
      <c r="GV57" s="135"/>
      <c r="GW57" s="135"/>
      <c r="GX57" s="135"/>
      <c r="GY57" s="135"/>
      <c r="GZ57" s="135"/>
      <c r="HA57" s="135"/>
      <c r="HB57" s="135"/>
      <c r="HC57" s="135"/>
      <c r="HD57" s="135"/>
      <c r="HE57" s="135"/>
      <c r="HF57" s="135"/>
      <c r="HG57" s="135"/>
      <c r="HH57" s="135"/>
      <c r="HI57" s="135"/>
      <c r="HJ57" s="135"/>
      <c r="HK57" s="135"/>
      <c r="HL57" s="135"/>
      <c r="HM57" s="135"/>
      <c r="HN57" s="135"/>
      <c r="HO57" s="135"/>
      <c r="HP57" s="135"/>
      <c r="HQ57" s="135"/>
      <c r="HR57" s="135"/>
      <c r="HS57" s="135"/>
      <c r="HT57" s="135"/>
      <c r="HU57" s="135"/>
      <c r="HV57" s="135"/>
      <c r="HW57" s="135"/>
      <c r="HX57" s="135"/>
      <c r="HY57" s="135"/>
      <c r="HZ57" s="135"/>
      <c r="IA57" s="135"/>
      <c r="IB57" s="135"/>
      <c r="IC57" s="135"/>
      <c r="ID57" s="135"/>
      <c r="IE57" s="135"/>
      <c r="IF57" s="135"/>
      <c r="IG57" s="135"/>
      <c r="IH57" s="135"/>
      <c r="II57" s="135"/>
      <c r="IJ57" s="135"/>
      <c r="IK57" s="135"/>
      <c r="IL57" s="135"/>
      <c r="IM57" s="135"/>
      <c r="IN57" s="135"/>
      <c r="IO57" s="135"/>
      <c r="IP57" s="135"/>
      <c r="IQ57" s="135"/>
      <c r="IR57" s="135"/>
      <c r="IS57" s="135"/>
      <c r="IT57" s="135"/>
      <c r="IU57" s="135"/>
      <c r="IV57" s="135"/>
    </row>
    <row r="58" spans="1:256" s="106" customFormat="1" ht="14.4" customHeight="1">
      <c r="A58" s="104"/>
      <c r="B58" s="170" t="s">
        <v>160</v>
      </c>
      <c r="C58" s="204"/>
      <c r="D58" s="238">
        <f>Опермодель!$D$31*D5</f>
        <v>0</v>
      </c>
      <c r="E58" s="238">
        <f>Опермодель!$D$31*E5</f>
        <v>0</v>
      </c>
      <c r="F58" s="238">
        <f>Опермодель!$D$31*F5</f>
        <v>3.645833333333333</v>
      </c>
      <c r="G58" s="238">
        <f>Опермодель!$D$31*G5</f>
        <v>3.645833333333333</v>
      </c>
      <c r="H58" s="238">
        <f>Опермодель!$D$31*H5</f>
        <v>5.208333333333333</v>
      </c>
      <c r="I58" s="238">
        <f>Опермодель!$D$31*I5</f>
        <v>5.208333333333333</v>
      </c>
      <c r="J58" s="238">
        <f>Опермодель!$D$31*J5</f>
        <v>7.8125</v>
      </c>
      <c r="K58" s="238">
        <f>Опермодель!$D$31*K5</f>
        <v>7.8125</v>
      </c>
      <c r="L58" s="238">
        <f>Опермодель!$D$31*L5</f>
        <v>10.416666666666666</v>
      </c>
      <c r="M58" s="238">
        <f>Опермодель!$D$31*M5</f>
        <v>13.020833333333332</v>
      </c>
      <c r="N58" s="238">
        <f>Опермодель!$D$31*N5</f>
        <v>15.625</v>
      </c>
      <c r="O58" s="238">
        <f>Опермодель!$D$31*O5</f>
        <v>15.625</v>
      </c>
      <c r="P58" s="238">
        <f>Опермодель!$D$31*P5</f>
        <v>15.625</v>
      </c>
      <c r="Q58" s="238">
        <f>Опермодель!$D$31*Q5</f>
        <v>15.625</v>
      </c>
      <c r="R58" s="238">
        <f>Опермодель!$D$31*R5</f>
        <v>15.625</v>
      </c>
      <c r="S58" s="238">
        <f>Опермодель!$D$31*S5</f>
        <v>15.625</v>
      </c>
      <c r="T58" s="238">
        <f>Опермодель!$D$31*T5</f>
        <v>15.625</v>
      </c>
      <c r="U58" s="238">
        <f>Опермодель!$D$31*U5</f>
        <v>15.625</v>
      </c>
      <c r="V58" s="238">
        <f>Опермодель!$D$31*V5</f>
        <v>15.625</v>
      </c>
      <c r="W58" s="238">
        <f>Опермодель!$D$31*W5</f>
        <v>15.625</v>
      </c>
      <c r="X58" s="238">
        <f>Опермодель!$D$31*X5</f>
        <v>15.625</v>
      </c>
      <c r="Y58" s="238">
        <f>Опермодель!$D$31*Y5</f>
        <v>15.625</v>
      </c>
      <c r="Z58" s="238">
        <f>Опермодель!$D$31*Z5</f>
        <v>15.625</v>
      </c>
      <c r="AA58" s="238">
        <f>Опермодель!$D$31*AA5</f>
        <v>15.625</v>
      </c>
      <c r="AB58" s="239"/>
      <c r="AC58" s="239"/>
      <c r="AD58" s="142"/>
      <c r="AE58" s="142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  <c r="IO58" s="104"/>
      <c r="IP58" s="104"/>
      <c r="IQ58" s="104"/>
      <c r="IR58" s="104"/>
      <c r="IS58" s="104"/>
      <c r="IT58" s="104"/>
      <c r="IU58" s="104"/>
      <c r="IV58" s="104"/>
    </row>
    <row r="59" spans="1:256" s="106" customFormat="1" ht="14.4" customHeight="1">
      <c r="A59" s="104"/>
      <c r="B59" s="170" t="s">
        <v>162</v>
      </c>
      <c r="C59" s="204"/>
      <c r="D59" s="238">
        <f>Опермодель!$E$31*D6</f>
        <v>0</v>
      </c>
      <c r="E59" s="238">
        <f>Опермодель!$E$31*E6</f>
        <v>0</v>
      </c>
      <c r="F59" s="238">
        <f>Опермодель!$E$31*F6</f>
        <v>15.625</v>
      </c>
      <c r="G59" s="238">
        <f>Опермодель!$E$31*G6</f>
        <v>15.625</v>
      </c>
      <c r="H59" s="238">
        <f>Опермодель!$E$31*H6</f>
        <v>18.75</v>
      </c>
      <c r="I59" s="238">
        <f>Опермодель!$E$31*I6</f>
        <v>18.75</v>
      </c>
      <c r="J59" s="238">
        <f>Опермодель!$E$31*J6</f>
        <v>21.875</v>
      </c>
      <c r="K59" s="238">
        <f>Опермодель!$E$31*K6</f>
        <v>21.875</v>
      </c>
      <c r="L59" s="238">
        <f>Опермодель!$E$31*L6</f>
        <v>21.875</v>
      </c>
      <c r="M59" s="238">
        <f>Опермодель!$E$31*M6</f>
        <v>25</v>
      </c>
      <c r="N59" s="238">
        <f>Опермодель!$E$31*N6</f>
        <v>25</v>
      </c>
      <c r="O59" s="238">
        <f>Опермодель!$E$31*O6</f>
        <v>25</v>
      </c>
      <c r="P59" s="238">
        <f>Опермодель!$E$31*P6</f>
        <v>25</v>
      </c>
      <c r="Q59" s="238">
        <f>Опермодель!$E$31*Q6</f>
        <v>25</v>
      </c>
      <c r="R59" s="238">
        <f>Опермодель!$E$31*R6</f>
        <v>25</v>
      </c>
      <c r="S59" s="238">
        <f>Опермодель!$E$31*S6</f>
        <v>25</v>
      </c>
      <c r="T59" s="238">
        <f>Опермодель!$E$31*T6</f>
        <v>25</v>
      </c>
      <c r="U59" s="238">
        <f>Опермодель!$E$31*U6</f>
        <v>25</v>
      </c>
      <c r="V59" s="238">
        <f>Опермодель!$E$31*V6</f>
        <v>25</v>
      </c>
      <c r="W59" s="238">
        <f>Опермодель!$E$31*W6</f>
        <v>25</v>
      </c>
      <c r="X59" s="238">
        <f>Опермодель!$E$31*X6</f>
        <v>25</v>
      </c>
      <c r="Y59" s="238">
        <f>Опермодель!$E$31*Y6</f>
        <v>25</v>
      </c>
      <c r="Z59" s="238">
        <f>Опермодель!$E$31*Z6</f>
        <v>25</v>
      </c>
      <c r="AA59" s="238">
        <f>Опермодель!$E$31*AA6</f>
        <v>25</v>
      </c>
      <c r="AB59" s="239"/>
      <c r="AC59" s="239"/>
      <c r="AD59" s="142"/>
      <c r="AE59" s="142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  <c r="IF59" s="104"/>
      <c r="IG59" s="104"/>
      <c r="IH59" s="104"/>
      <c r="II59" s="104"/>
      <c r="IJ59" s="104"/>
      <c r="IK59" s="104"/>
      <c r="IL59" s="104"/>
      <c r="IM59" s="104"/>
      <c r="IN59" s="104"/>
      <c r="IO59" s="104"/>
      <c r="IP59" s="104"/>
      <c r="IQ59" s="104"/>
      <c r="IR59" s="104"/>
      <c r="IS59" s="104"/>
      <c r="IT59" s="104"/>
      <c r="IU59" s="104"/>
      <c r="IV59" s="104"/>
    </row>
    <row r="60" spans="1:256" s="108" customFormat="1" ht="14.4" customHeight="1">
      <c r="A60" s="107"/>
      <c r="B60" s="181" t="s">
        <v>163</v>
      </c>
      <c r="C60" s="218"/>
      <c r="D60" s="240">
        <f>Опермодель!$F$31*D7</f>
        <v>0</v>
      </c>
      <c r="E60" s="240">
        <f>Опермодель!$F$31*E7</f>
        <v>0</v>
      </c>
      <c r="F60" s="240">
        <f>Опермодель!$F$31*F7</f>
        <v>9.375</v>
      </c>
      <c r="G60" s="240">
        <f>Опермодель!$F$31*G7</f>
        <v>9.375</v>
      </c>
      <c r="H60" s="240">
        <f>Опермодель!$F$31*H7</f>
        <v>12.5</v>
      </c>
      <c r="I60" s="240">
        <f>Опермодель!$F$31*I7</f>
        <v>12.5</v>
      </c>
      <c r="J60" s="240">
        <f>Опермодель!$F$31*J7</f>
        <v>15.625</v>
      </c>
      <c r="K60" s="240">
        <f>Опермодель!$F$31*K7</f>
        <v>15.625</v>
      </c>
      <c r="L60" s="240">
        <f>Опермодель!$F$31*L7</f>
        <v>15.625</v>
      </c>
      <c r="M60" s="240">
        <f>Опермодель!$F$31*M7</f>
        <v>15.625</v>
      </c>
      <c r="N60" s="240">
        <f>Опермодель!$F$31*N7</f>
        <v>18.125</v>
      </c>
      <c r="O60" s="240">
        <f>Опермодель!$F$31*O7</f>
        <v>18.125</v>
      </c>
      <c r="P60" s="240">
        <f>Опермодель!$F$31*P7</f>
        <v>18.125</v>
      </c>
      <c r="Q60" s="240">
        <f>Опермодель!$F$31*Q7</f>
        <v>18.125</v>
      </c>
      <c r="R60" s="240">
        <f>Опермодель!$F$31*R7</f>
        <v>18.125</v>
      </c>
      <c r="S60" s="240">
        <f>Опермодель!$F$31*S7</f>
        <v>18.125</v>
      </c>
      <c r="T60" s="240">
        <f>Опермодель!$F$31*T7</f>
        <v>18.125</v>
      </c>
      <c r="U60" s="240">
        <f>Опермодель!$F$31*U7</f>
        <v>18.125</v>
      </c>
      <c r="V60" s="240">
        <f>Опермодель!$F$31*V7</f>
        <v>18.125</v>
      </c>
      <c r="W60" s="240">
        <f>Опермодель!$F$31*W7</f>
        <v>18.125</v>
      </c>
      <c r="X60" s="240">
        <f>Опермодель!$F$31*X7</f>
        <v>18.125</v>
      </c>
      <c r="Y60" s="240">
        <f>Опермодель!$F$31*Y7</f>
        <v>18.125</v>
      </c>
      <c r="Z60" s="240">
        <f>Опермодель!$F$31*Z7</f>
        <v>18.125</v>
      </c>
      <c r="AA60" s="240">
        <f>Опермодель!$F$31*AA7</f>
        <v>18.125</v>
      </c>
      <c r="AB60" s="241"/>
      <c r="AC60" s="241"/>
      <c r="AD60" s="139"/>
      <c r="AE60" s="139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s="121" customFormat="1" ht="15" customHeight="1">
      <c r="B61" s="123" t="s">
        <v>119</v>
      </c>
      <c r="C61" s="245"/>
      <c r="D61" s="246">
        <f>ROUNDUP(D56/Опермодель!$C$35,0)</f>
        <v>0</v>
      </c>
      <c r="E61" s="246">
        <f>ROUNDUP(E56/Опермодель!$C$35,0)</f>
        <v>0</v>
      </c>
      <c r="F61" s="246">
        <f>ROUNDUP(F56/Опермодель!$C$35,0)</f>
        <v>1</v>
      </c>
      <c r="G61" s="246">
        <f>ROUNDUP(G56/Опермодель!$C$35,0)</f>
        <v>1</v>
      </c>
      <c r="H61" s="246">
        <f>ROUNDUP(H56/Опермодель!$C$35,0)</f>
        <v>1</v>
      </c>
      <c r="I61" s="246">
        <f>ROUNDUP(I56/Опермодель!$C$35,0)</f>
        <v>1</v>
      </c>
      <c r="J61" s="246">
        <f>ROUNDUP(J56/Опермодель!$C$35,0)</f>
        <v>1</v>
      </c>
      <c r="K61" s="246">
        <f>ROUNDUP(K56/Опермодель!$C$35,0)</f>
        <v>1</v>
      </c>
      <c r="L61" s="246">
        <f>ROUNDUP(L56/Опермодель!$C$35,0)</f>
        <v>1</v>
      </c>
      <c r="M61" s="246">
        <f>ROUNDUP(M56/Опермодель!$C$35,0)</f>
        <v>1</v>
      </c>
      <c r="N61" s="246">
        <f>ROUNDUP(N56/Опермодель!$C$35,0)</f>
        <v>1</v>
      </c>
      <c r="O61" s="246">
        <f>ROUNDUP(O56/Опермодель!$C$35,0)</f>
        <v>1</v>
      </c>
      <c r="P61" s="246">
        <f>ROUNDUP(P56/Опермодель!$C$35,0)</f>
        <v>1</v>
      </c>
      <c r="Q61" s="246">
        <f>ROUNDUP(Q56/Опермодель!$C$35,0)</f>
        <v>1</v>
      </c>
      <c r="R61" s="246">
        <f>ROUNDUP(R56/Опермодель!$C$35,0)</f>
        <v>1</v>
      </c>
      <c r="S61" s="246">
        <f>ROUNDUP(S56/Опермодель!$C$35,0)</f>
        <v>1</v>
      </c>
      <c r="T61" s="246">
        <f>ROUNDUP(T56/Опермодель!$C$35,0)</f>
        <v>1</v>
      </c>
      <c r="U61" s="246">
        <f>ROUNDUP(U56/Опермодель!$C$35,0)</f>
        <v>1</v>
      </c>
      <c r="V61" s="246">
        <f>ROUNDUP(V56/Опермодель!$C$35,0)</f>
        <v>1</v>
      </c>
      <c r="W61" s="246">
        <f>ROUNDUP(W56/Опермодель!$C$35,0)</f>
        <v>1</v>
      </c>
      <c r="X61" s="246">
        <f>ROUNDUP(X56/Опермодель!$C$35,0)</f>
        <v>1</v>
      </c>
      <c r="Y61" s="246">
        <f>ROUNDUP(Y56/Опермодель!$C$35,0)</f>
        <v>1</v>
      </c>
      <c r="Z61" s="246">
        <f>ROUNDUP(Z56/Опермодель!$C$35,0)</f>
        <v>1</v>
      </c>
      <c r="AA61" s="246">
        <f>ROUNDUP(AA56/Опермодель!$C$35,0)</f>
        <v>1</v>
      </c>
      <c r="AB61" s="246"/>
      <c r="AC61" s="246"/>
      <c r="AD61" s="185"/>
      <c r="AE61" s="185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</row>
    <row r="62" spans="1:256" s="106" customFormat="1" ht="15" customHeight="1">
      <c r="B62" s="170" t="s">
        <v>126</v>
      </c>
      <c r="C62" s="204"/>
      <c r="D62" s="238">
        <f>D29*D125*Опермодель!$C$70/Опермодель!$C$73</f>
        <v>0</v>
      </c>
      <c r="E62" s="238">
        <f>E29*E125*Опермодель!$C$70/Опермодель!$C$73</f>
        <v>0</v>
      </c>
      <c r="F62" s="238">
        <f>F29*F125*Опермодель!$C$70/Опермодель!$C$73</f>
        <v>0</v>
      </c>
      <c r="G62" s="238">
        <f>G29*G125*Опермодель!$C$70/Опермодель!$C$73</f>
        <v>151.04166666666666</v>
      </c>
      <c r="H62" s="238">
        <f>H29*H125*Опермодель!$C$70/Опермодель!$C$73</f>
        <v>151.04166666666666</v>
      </c>
      <c r="I62" s="238">
        <f>I29*I125*Опермодель!$C$70/Опермодель!$C$73</f>
        <v>208.33333333333331</v>
      </c>
      <c r="J62" s="238">
        <f>J29*J125*Опермодель!$C$70/Опермодель!$C$73</f>
        <v>208.33333333333331</v>
      </c>
      <c r="K62" s="238">
        <f>K29*K125*Опермодель!$C$70/Опермодель!$C$73</f>
        <v>296.875</v>
      </c>
      <c r="L62" s="238">
        <f>L29*L125*Опермодель!$C$70/Опермодель!$C$73</f>
        <v>296.875</v>
      </c>
      <c r="M62" s="238">
        <f>M29*M125*Опермодель!$C$70/Опермодель!$C$73</f>
        <v>375</v>
      </c>
      <c r="N62" s="238">
        <f>N29*N125*Опермодель!$C$70/Опермодель!$C$73</f>
        <v>458.33333333333326</v>
      </c>
      <c r="O62" s="238">
        <f>O29*O125*Опермодель!$C$70/Опермодель!$C$73</f>
        <v>540.625</v>
      </c>
      <c r="P62" s="238">
        <f>P29*P125*Опермодель!$C$70/Опермодель!$C$73</f>
        <v>540.625</v>
      </c>
      <c r="Q62" s="238">
        <f>Q29*Q125*Опермодель!$C$70/Опермодель!$C$73</f>
        <v>540.625</v>
      </c>
      <c r="R62" s="238">
        <f>R29*R125*Опермодель!$C$70/Опермодель!$C$73</f>
        <v>540.625</v>
      </c>
      <c r="S62" s="238">
        <f>S29*S125*Опермодель!$C$70/Опермодель!$C$73</f>
        <v>540.625</v>
      </c>
      <c r="T62" s="238">
        <f>T29*T125*Опермодель!$C$70/Опермодель!$C$73</f>
        <v>540.625</v>
      </c>
      <c r="U62" s="238">
        <f>U29*U125*Опермодель!$C$70/Опермодель!$C$73</f>
        <v>540.625</v>
      </c>
      <c r="V62" s="238">
        <f>V29*V125*Опермодель!$C$70/Опермодель!$C$73</f>
        <v>540.625</v>
      </c>
      <c r="W62" s="238">
        <f>W29*W125*Опермодель!$C$70/Опермодель!$C$73</f>
        <v>540.625</v>
      </c>
      <c r="X62" s="238">
        <f>X29*X125*Опермодель!$C$70/Опермодель!$C$73</f>
        <v>540.625</v>
      </c>
      <c r="Y62" s="238">
        <f>Y29*Y125*Опермодель!$C$70/Опермодель!$C$73</f>
        <v>540.625</v>
      </c>
      <c r="Z62" s="238">
        <f>Z29*Z125*Опермодель!$C$70/Опермодель!$C$73</f>
        <v>540.625</v>
      </c>
      <c r="AA62" s="238">
        <f>AA29*AA125*Опермодель!$C$70/Опермодель!$C$73</f>
        <v>540.625</v>
      </c>
      <c r="AB62" s="239"/>
      <c r="AC62" s="247"/>
      <c r="AD62" s="142"/>
      <c r="AE62" s="142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  <c r="IT62" s="104"/>
      <c r="IU62" s="104"/>
      <c r="IV62" s="104"/>
    </row>
    <row r="63" spans="1:256" s="121" customFormat="1" ht="15" customHeight="1">
      <c r="B63" s="123" t="s">
        <v>57</v>
      </c>
      <c r="C63" s="245"/>
      <c r="D63" s="248">
        <f>ROUNDUP(Финмодель!D62/Опермодель!$C$74,0)</f>
        <v>0</v>
      </c>
      <c r="E63" s="248">
        <f>ROUNDUP(Финмодель!E62/Опермодель!$C$74,0)</f>
        <v>0</v>
      </c>
      <c r="F63" s="248">
        <f>ROUNDUP(Финмодель!F62/Опермодель!$C$74,0)</f>
        <v>0</v>
      </c>
      <c r="G63" s="248">
        <f>ROUNDUP(Финмодель!G62/Опермодель!$C$74,0)*Опермодель!$C$69</f>
        <v>2</v>
      </c>
      <c r="H63" s="248">
        <f>ROUNDUP(Финмодель!H62/Опермодель!$C$74,0)*Опермодель!$C$69</f>
        <v>2</v>
      </c>
      <c r="I63" s="248">
        <f>ROUNDUP(Финмодель!I62/Опермодель!$C$74,0)*Опермодель!$C$69</f>
        <v>2</v>
      </c>
      <c r="J63" s="248">
        <f>ROUNDUP(Финмодель!J62/Опермодель!$C$74,0)*Опермодель!$C$69</f>
        <v>2</v>
      </c>
      <c r="K63" s="248">
        <f>ROUNDUP(Финмодель!K62/Опермодель!$C$74,0)*Опермодель!$C$69</f>
        <v>2</v>
      </c>
      <c r="L63" s="248">
        <f>ROUNDUP(Финмодель!L62/Опермодель!$C$74,0)*Опермодель!$C$69</f>
        <v>2</v>
      </c>
      <c r="M63" s="248">
        <f>ROUNDUP(Финмодель!M62/Опермодель!$C$74,0)*Опермодель!$C$69</f>
        <v>2</v>
      </c>
      <c r="N63" s="248">
        <f>ROUNDUP(Финмодель!N62/Опермодель!$C$74,0)*Опермодель!$C$69</f>
        <v>2</v>
      </c>
      <c r="O63" s="248">
        <f>ROUNDUP(Финмодель!O62/Опермодель!$C$74,0)*Опермодель!$C$69</f>
        <v>2</v>
      </c>
      <c r="P63" s="248">
        <f>ROUNDUP(Финмодель!P62/Опермодель!$C$74,0)*Опермодель!$C$69</f>
        <v>2</v>
      </c>
      <c r="Q63" s="248">
        <f>ROUNDUP(Финмодель!Q62/Опермодель!$C$74,0)*Опермодель!$C$69</f>
        <v>2</v>
      </c>
      <c r="R63" s="248">
        <f>ROUNDUP(Финмодель!R62/Опермодель!$C$74,0)*Опермодель!$C$69</f>
        <v>2</v>
      </c>
      <c r="S63" s="248">
        <f>ROUNDUP(Финмодель!S62/Опермодель!$C$74,0)*Опермодель!$C$69</f>
        <v>2</v>
      </c>
      <c r="T63" s="248">
        <f>ROUNDUP(Финмодель!T62/Опермодель!$C$74,0)*Опермодель!$C$69</f>
        <v>2</v>
      </c>
      <c r="U63" s="248">
        <f>ROUNDUP(Финмодель!U62/Опермодель!$C$74,0)*Опермодель!$C$69</f>
        <v>2</v>
      </c>
      <c r="V63" s="248">
        <f>ROUNDUP(Финмодель!V62/Опермодель!$C$74,0)*Опермодель!$C$69</f>
        <v>2</v>
      </c>
      <c r="W63" s="248">
        <f>ROUNDUP(Финмодель!W62/Опермодель!$C$74,0)*Опермодель!$C$69</f>
        <v>2</v>
      </c>
      <c r="X63" s="248">
        <f>ROUNDUP(Финмодель!X62/Опермодель!$C$74,0)*Опермодель!$C$69</f>
        <v>2</v>
      </c>
      <c r="Y63" s="248">
        <f>ROUNDUP(Финмодель!Y62/Опермодель!$C$74,0)*Опермодель!$C$69</f>
        <v>2</v>
      </c>
      <c r="Z63" s="248">
        <f>ROUNDUP(Финмодель!Z62/Опермодель!$C$74,0)*Опермодель!$C$69</f>
        <v>2</v>
      </c>
      <c r="AA63" s="248">
        <f>ROUNDUP(Финмодель!AA62/Опермодель!$C$74,0)*Опермодель!$C$69</f>
        <v>2</v>
      </c>
      <c r="AB63" s="249"/>
      <c r="AC63" s="24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</row>
    <row r="64" spans="1:256" s="106" customFormat="1" ht="15.45" customHeight="1">
      <c r="C64" s="204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04"/>
      <c r="AC64" s="217"/>
      <c r="AD64" s="144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  <c r="IO64" s="104"/>
      <c r="IP64" s="104"/>
      <c r="IQ64" s="104"/>
      <c r="IR64" s="104"/>
      <c r="IS64" s="104"/>
      <c r="IT64" s="104"/>
      <c r="IU64" s="104"/>
      <c r="IV64" s="104"/>
    </row>
    <row r="65" spans="1:256" s="106" customFormat="1" ht="15" customHeight="1">
      <c r="C65" s="204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04"/>
      <c r="AC65" s="217"/>
      <c r="AD65" s="144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</row>
    <row r="66" spans="1:256" s="132" customFormat="1" ht="15.6" customHeight="1">
      <c r="B66" s="134" t="s">
        <v>58</v>
      </c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50"/>
      <c r="AC66" s="250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</row>
    <row r="67" spans="1:256" s="136" customFormat="1" ht="15" customHeight="1">
      <c r="B67" s="188" t="s">
        <v>127</v>
      </c>
      <c r="C67" s="235"/>
      <c r="D67" s="251">
        <f>Опермодель!$C$2</f>
        <v>700</v>
      </c>
      <c r="E67" s="251">
        <f>Опермодель!$C$2</f>
        <v>700</v>
      </c>
      <c r="F67" s="251">
        <f>Опермодель!$C$2</f>
        <v>700</v>
      </c>
      <c r="G67" s="251">
        <f>Опермодель!$C$2</f>
        <v>700</v>
      </c>
      <c r="H67" s="251">
        <f>Опермодель!$C$2</f>
        <v>700</v>
      </c>
      <c r="I67" s="251">
        <f>Опермодель!$C$2</f>
        <v>700</v>
      </c>
      <c r="J67" s="251">
        <f>Опермодель!$C$2</f>
        <v>700</v>
      </c>
      <c r="K67" s="251">
        <f>Опермодель!$C$2</f>
        <v>700</v>
      </c>
      <c r="L67" s="251">
        <f>Опермодель!$C$2</f>
        <v>700</v>
      </c>
      <c r="M67" s="251">
        <f>Опермодель!$C$2</f>
        <v>700</v>
      </c>
      <c r="N67" s="251">
        <f>Опермодель!$C$2</f>
        <v>700</v>
      </c>
      <c r="O67" s="251">
        <f>Опермодель!$C$2</f>
        <v>700</v>
      </c>
      <c r="P67" s="251">
        <f>Опермодель!$C$2</f>
        <v>700</v>
      </c>
      <c r="Q67" s="251">
        <f>Опермодель!$C$2</f>
        <v>700</v>
      </c>
      <c r="R67" s="251">
        <f>Опермодель!$C$2</f>
        <v>700</v>
      </c>
      <c r="S67" s="251">
        <f>Опермодель!$C$2</f>
        <v>700</v>
      </c>
      <c r="T67" s="251">
        <f>Опермодель!$C$2</f>
        <v>700</v>
      </c>
      <c r="U67" s="251">
        <f>Опермодель!$C$2</f>
        <v>700</v>
      </c>
      <c r="V67" s="251">
        <f>Опермодель!$C$2</f>
        <v>700</v>
      </c>
      <c r="W67" s="251">
        <f>Опермодель!$C$2</f>
        <v>700</v>
      </c>
      <c r="X67" s="251">
        <f>Опермодель!$C$2</f>
        <v>700</v>
      </c>
      <c r="Y67" s="251">
        <f>Опермодель!$C$2</f>
        <v>700</v>
      </c>
      <c r="Z67" s="251">
        <f>Опермодель!$C$2</f>
        <v>700</v>
      </c>
      <c r="AA67" s="251">
        <f>Опермодель!$C$2</f>
        <v>700</v>
      </c>
      <c r="AB67" s="252"/>
      <c r="AC67" s="252"/>
      <c r="AD67" s="160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5"/>
      <c r="FW67" s="135"/>
      <c r="FX67" s="135"/>
      <c r="FY67" s="135"/>
      <c r="FZ67" s="135"/>
      <c r="GA67" s="135"/>
      <c r="GB67" s="135"/>
      <c r="GC67" s="135"/>
      <c r="GD67" s="135"/>
      <c r="GE67" s="135"/>
      <c r="GF67" s="135"/>
      <c r="GG67" s="135"/>
      <c r="GH67" s="135"/>
      <c r="GI67" s="135"/>
      <c r="GJ67" s="135"/>
      <c r="GK67" s="135"/>
      <c r="GL67" s="135"/>
      <c r="GM67" s="135"/>
      <c r="GN67" s="135"/>
      <c r="GO67" s="135"/>
      <c r="GP67" s="135"/>
      <c r="GQ67" s="135"/>
      <c r="GR67" s="135"/>
      <c r="GS67" s="135"/>
      <c r="GT67" s="135"/>
      <c r="GU67" s="135"/>
      <c r="GV67" s="135"/>
      <c r="GW67" s="135"/>
      <c r="GX67" s="135"/>
      <c r="GY67" s="135"/>
      <c r="GZ67" s="135"/>
      <c r="HA67" s="135"/>
      <c r="HB67" s="135"/>
      <c r="HC67" s="135"/>
      <c r="HD67" s="135"/>
      <c r="HE67" s="135"/>
      <c r="HF67" s="135"/>
      <c r="HG67" s="135"/>
      <c r="HH67" s="135"/>
      <c r="HI67" s="135"/>
      <c r="HJ67" s="135"/>
      <c r="HK67" s="135"/>
      <c r="HL67" s="135"/>
      <c r="HM67" s="135"/>
      <c r="HN67" s="135"/>
      <c r="HO67" s="135"/>
      <c r="HP67" s="135"/>
      <c r="HQ67" s="135"/>
      <c r="HR67" s="135"/>
      <c r="HS67" s="135"/>
      <c r="HT67" s="135"/>
      <c r="HU67" s="135"/>
      <c r="HV67" s="135"/>
      <c r="HW67" s="135"/>
      <c r="HX67" s="135"/>
      <c r="HY67" s="135"/>
      <c r="HZ67" s="135"/>
      <c r="IA67" s="135"/>
      <c r="IB67" s="135"/>
      <c r="IC67" s="135"/>
      <c r="ID67" s="135"/>
      <c r="IE67" s="135"/>
      <c r="IF67" s="135"/>
      <c r="IG67" s="135"/>
      <c r="IH67" s="135"/>
      <c r="II67" s="135"/>
      <c r="IJ67" s="135"/>
      <c r="IK67" s="135"/>
      <c r="IL67" s="135"/>
      <c r="IM67" s="135"/>
      <c r="IN67" s="135"/>
      <c r="IO67" s="135"/>
      <c r="IP67" s="135"/>
      <c r="IQ67" s="135"/>
      <c r="IR67" s="135"/>
      <c r="IS67" s="135"/>
      <c r="IT67" s="135"/>
      <c r="IU67" s="135"/>
      <c r="IV67" s="135"/>
    </row>
    <row r="68" spans="1:256" s="106" customFormat="1" ht="15" customHeight="1">
      <c r="B68" s="175" t="s">
        <v>128</v>
      </c>
      <c r="C68" s="204"/>
      <c r="D68" s="253">
        <f>Опермодель!$D$2</f>
        <v>1500</v>
      </c>
      <c r="E68" s="253">
        <f>Опермодель!$D$2</f>
        <v>1500</v>
      </c>
      <c r="F68" s="253">
        <f>Опермодель!$D$2</f>
        <v>1500</v>
      </c>
      <c r="G68" s="253">
        <f>Опермодель!$D$2</f>
        <v>1500</v>
      </c>
      <c r="H68" s="253">
        <f>Опермодель!$D$2</f>
        <v>1500</v>
      </c>
      <c r="I68" s="253">
        <f>Опермодель!$D$2</f>
        <v>1500</v>
      </c>
      <c r="J68" s="253">
        <f>Опермодель!$D$2</f>
        <v>1500</v>
      </c>
      <c r="K68" s="253">
        <f>Опермодель!$D$2</f>
        <v>1500</v>
      </c>
      <c r="L68" s="253">
        <f>Опермодель!$D$2</f>
        <v>1500</v>
      </c>
      <c r="M68" s="253">
        <f>Опермодель!$D$2</f>
        <v>1500</v>
      </c>
      <c r="N68" s="253">
        <f>Опермодель!$D$2</f>
        <v>1500</v>
      </c>
      <c r="O68" s="253">
        <f>Опермодель!$D$2</f>
        <v>1500</v>
      </c>
      <c r="P68" s="253">
        <f>Опермодель!$D$2</f>
        <v>1500</v>
      </c>
      <c r="Q68" s="253">
        <f>Опермодель!$D$2</f>
        <v>1500</v>
      </c>
      <c r="R68" s="253">
        <f>Опермодель!$D$2</f>
        <v>1500</v>
      </c>
      <c r="S68" s="253">
        <f>Опермодель!$D$2</f>
        <v>1500</v>
      </c>
      <c r="T68" s="253">
        <f>Опермодель!$D$2</f>
        <v>1500</v>
      </c>
      <c r="U68" s="253">
        <f>Опермодель!$D$2</f>
        <v>1500</v>
      </c>
      <c r="V68" s="253">
        <f>Опермодель!$D$2</f>
        <v>1500</v>
      </c>
      <c r="W68" s="253">
        <f>Опермодель!$D$2</f>
        <v>1500</v>
      </c>
      <c r="X68" s="253">
        <f>Опермодель!$D$2</f>
        <v>1500</v>
      </c>
      <c r="Y68" s="253">
        <f>Опермодель!$D$2</f>
        <v>1500</v>
      </c>
      <c r="Z68" s="253">
        <f>Опермодель!$D$2</f>
        <v>1500</v>
      </c>
      <c r="AA68" s="253">
        <f>Опермодель!$D$2</f>
        <v>1500</v>
      </c>
      <c r="AB68" s="254"/>
      <c r="AC68" s="254"/>
      <c r="AD68" s="144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</row>
    <row r="69" spans="1:256" s="106" customFormat="1" ht="15" customHeight="1">
      <c r="B69" s="175" t="s">
        <v>129</v>
      </c>
      <c r="C69" s="204"/>
      <c r="D69" s="253">
        <f>Опермодель!$E$2</f>
        <v>2000</v>
      </c>
      <c r="E69" s="253">
        <f>Опермодель!$E$2</f>
        <v>2000</v>
      </c>
      <c r="F69" s="253">
        <f>Опермодель!$E$2</f>
        <v>2000</v>
      </c>
      <c r="G69" s="253">
        <f>Опермодель!$E$2</f>
        <v>2000</v>
      </c>
      <c r="H69" s="253">
        <f>Опермодель!$E$2</f>
        <v>2000</v>
      </c>
      <c r="I69" s="253">
        <f>Опермодель!$E$2</f>
        <v>2000</v>
      </c>
      <c r="J69" s="253">
        <f>Опермодель!$E$2</f>
        <v>2000</v>
      </c>
      <c r="K69" s="253">
        <f>Опермодель!$E$2</f>
        <v>2000</v>
      </c>
      <c r="L69" s="253">
        <f>Опермодель!$E$2</f>
        <v>2000</v>
      </c>
      <c r="M69" s="253">
        <f>Опермодель!$E$2</f>
        <v>2000</v>
      </c>
      <c r="N69" s="253">
        <f>Опермодель!$E$2</f>
        <v>2000</v>
      </c>
      <c r="O69" s="253">
        <f>Опермодель!$E$2</f>
        <v>2000</v>
      </c>
      <c r="P69" s="253">
        <f>Опермодель!$E$2</f>
        <v>2000</v>
      </c>
      <c r="Q69" s="253">
        <f>Опермодель!$E$2</f>
        <v>2000</v>
      </c>
      <c r="R69" s="253">
        <f>Опермодель!$E$2</f>
        <v>2000</v>
      </c>
      <c r="S69" s="253">
        <f>Опермодель!$E$2</f>
        <v>2000</v>
      </c>
      <c r="T69" s="253">
        <f>Опермодель!$E$2</f>
        <v>2000</v>
      </c>
      <c r="U69" s="253">
        <f>Опермодель!$E$2</f>
        <v>2000</v>
      </c>
      <c r="V69" s="253">
        <f>Опермодель!$E$2</f>
        <v>2000</v>
      </c>
      <c r="W69" s="253">
        <f>Опермодель!$E$2</f>
        <v>2000</v>
      </c>
      <c r="X69" s="253">
        <f>Опермодель!$E$2</f>
        <v>2000</v>
      </c>
      <c r="Y69" s="253">
        <f>Опермодель!$E$2</f>
        <v>2000</v>
      </c>
      <c r="Z69" s="253">
        <f>Опермодель!$E$2</f>
        <v>2000</v>
      </c>
      <c r="AA69" s="253">
        <f>Опермодель!$E$2</f>
        <v>2000</v>
      </c>
      <c r="AB69" s="217"/>
      <c r="AC69" s="217"/>
      <c r="AD69" s="144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  <c r="IF69" s="104"/>
      <c r="IG69" s="104"/>
      <c r="IH69" s="104"/>
      <c r="II69" s="104"/>
      <c r="IJ69" s="104"/>
      <c r="IK69" s="104"/>
      <c r="IL69" s="104"/>
      <c r="IM69" s="104"/>
      <c r="IN69" s="104"/>
      <c r="IO69" s="104"/>
      <c r="IP69" s="104"/>
      <c r="IQ69" s="104"/>
      <c r="IR69" s="104"/>
      <c r="IS69" s="104"/>
      <c r="IT69" s="104"/>
      <c r="IU69" s="104"/>
      <c r="IV69" s="104"/>
    </row>
    <row r="70" spans="1:256" s="108" customFormat="1" ht="15" customHeight="1">
      <c r="B70" s="190" t="s">
        <v>130</v>
      </c>
      <c r="C70" s="218"/>
      <c r="D70" s="255">
        <f>Опермодель!$F$2</f>
        <v>7000</v>
      </c>
      <c r="E70" s="255">
        <f>Опермодель!$F$2</f>
        <v>7000</v>
      </c>
      <c r="F70" s="255">
        <f>Опермодель!$F$2</f>
        <v>7000</v>
      </c>
      <c r="G70" s="255">
        <f>Опермодель!$F$2</f>
        <v>7000</v>
      </c>
      <c r="H70" s="255">
        <f>Опермодель!$F$2</f>
        <v>7000</v>
      </c>
      <c r="I70" s="255">
        <f>Опермодель!$F$2</f>
        <v>7000</v>
      </c>
      <c r="J70" s="255">
        <f>Опермодель!$F$2</f>
        <v>7000</v>
      </c>
      <c r="K70" s="255">
        <f>Опермодель!$F$2</f>
        <v>7000</v>
      </c>
      <c r="L70" s="255">
        <f>Опермодель!$F$2</f>
        <v>7000</v>
      </c>
      <c r="M70" s="255">
        <f>Опермодель!$F$2</f>
        <v>7000</v>
      </c>
      <c r="N70" s="255">
        <f>Опермодель!$F$2</f>
        <v>7000</v>
      </c>
      <c r="O70" s="255">
        <f>Опермодель!$F$2</f>
        <v>7000</v>
      </c>
      <c r="P70" s="255">
        <f>Опермодель!$F$2</f>
        <v>7000</v>
      </c>
      <c r="Q70" s="255">
        <f>Опермодель!$F$2</f>
        <v>7000</v>
      </c>
      <c r="R70" s="255">
        <f>Опермодель!$F$2</f>
        <v>7000</v>
      </c>
      <c r="S70" s="255">
        <f>Опермодель!$F$2</f>
        <v>7000</v>
      </c>
      <c r="T70" s="255">
        <f>Опермодель!$F$2</f>
        <v>7000</v>
      </c>
      <c r="U70" s="255">
        <f>Опермодель!$F$2</f>
        <v>7000</v>
      </c>
      <c r="V70" s="255">
        <f>Опермодель!$F$2</f>
        <v>7000</v>
      </c>
      <c r="W70" s="255">
        <f>Опермодель!$F$2</f>
        <v>7000</v>
      </c>
      <c r="X70" s="255">
        <f>Опермодель!$F$2</f>
        <v>7000</v>
      </c>
      <c r="Y70" s="255">
        <f>Опермодель!$F$2</f>
        <v>7000</v>
      </c>
      <c r="Z70" s="255">
        <f>Опермодель!$F$2</f>
        <v>7000</v>
      </c>
      <c r="AA70" s="255">
        <f>Опермодель!$F$2</f>
        <v>7000</v>
      </c>
      <c r="AB70" s="218"/>
      <c r="AC70" s="221"/>
      <c r="AD70" s="159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s="106" customFormat="1" ht="15" customHeight="1">
      <c r="B71" s="170"/>
      <c r="C71" s="204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6"/>
      <c r="AC71" s="256"/>
      <c r="AD71" s="144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  <c r="IO71" s="104"/>
      <c r="IP71" s="104"/>
      <c r="IQ71" s="104"/>
      <c r="IR71" s="104"/>
      <c r="IS71" s="104"/>
      <c r="IT71" s="104"/>
      <c r="IU71" s="104"/>
      <c r="IV71" s="104"/>
    </row>
    <row r="72" spans="1:256" s="106" customFormat="1" ht="15" customHeight="1">
      <c r="A72" s="173"/>
      <c r="B72" s="176"/>
      <c r="C72" s="204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04"/>
      <c r="AC72" s="217"/>
      <c r="AD72" s="144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04"/>
      <c r="IM72" s="104"/>
      <c r="IN72" s="104"/>
      <c r="IO72" s="104"/>
      <c r="IP72" s="104"/>
      <c r="IQ72" s="104"/>
      <c r="IR72" s="104"/>
      <c r="IS72" s="104"/>
      <c r="IT72" s="104"/>
      <c r="IU72" s="104"/>
      <c r="IV72" s="104"/>
    </row>
    <row r="73" spans="1:256" s="106" customFormat="1" ht="15.6" customHeight="1">
      <c r="B73" s="170"/>
      <c r="C73" s="204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7"/>
      <c r="AC73" s="257"/>
      <c r="AD73" s="144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  <c r="IF73" s="104"/>
      <c r="IG73" s="104"/>
      <c r="IH73" s="104"/>
      <c r="II73" s="104"/>
      <c r="IJ73" s="104"/>
      <c r="IK73" s="104"/>
      <c r="IL73" s="104"/>
      <c r="IM73" s="104"/>
      <c r="IN73" s="104"/>
      <c r="IO73" s="104"/>
      <c r="IP73" s="104"/>
      <c r="IQ73" s="104"/>
      <c r="IR73" s="104"/>
      <c r="IS73" s="104"/>
      <c r="IT73" s="104"/>
      <c r="IU73" s="104"/>
      <c r="IV73" s="104"/>
    </row>
    <row r="74" spans="1:256" s="106" customFormat="1" ht="15.6" customHeight="1">
      <c r="B74" s="170"/>
      <c r="C74" s="204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58"/>
      <c r="AC74" s="258"/>
      <c r="AD74" s="144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  <c r="IF74" s="104"/>
      <c r="IG74" s="104"/>
      <c r="IH74" s="104"/>
      <c r="II74" s="104"/>
      <c r="IJ74" s="104"/>
      <c r="IK74" s="104"/>
      <c r="IL74" s="104"/>
      <c r="IM74" s="104"/>
      <c r="IN74" s="104"/>
      <c r="IO74" s="104"/>
      <c r="IP74" s="104"/>
      <c r="IQ74" s="104"/>
      <c r="IR74" s="104"/>
      <c r="IS74" s="104"/>
      <c r="IT74" s="104"/>
      <c r="IU74" s="104"/>
      <c r="IV74" s="104"/>
    </row>
    <row r="75" spans="1:256" s="106" customFormat="1" ht="15" customHeight="1">
      <c r="B75" s="170"/>
      <c r="C75" s="204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9"/>
      <c r="AC75" s="247"/>
      <c r="AD75" s="144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04"/>
      <c r="IM75" s="104"/>
      <c r="IN75" s="104"/>
      <c r="IO75" s="104"/>
      <c r="IP75" s="104"/>
      <c r="IQ75" s="104"/>
      <c r="IR75" s="104"/>
      <c r="IS75" s="104"/>
      <c r="IT75" s="104"/>
      <c r="IU75" s="104"/>
      <c r="IV75" s="104"/>
    </row>
    <row r="76" spans="1:256" s="106" customFormat="1" ht="15" customHeight="1">
      <c r="C76" s="204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04"/>
      <c r="AC76" s="217"/>
      <c r="AD76" s="144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138"/>
      <c r="CT76" s="138"/>
      <c r="CU76" s="138"/>
      <c r="CV76" s="138"/>
      <c r="CW76" s="138"/>
      <c r="CX76" s="138"/>
      <c r="CY76" s="138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04"/>
      <c r="IM76" s="104"/>
      <c r="IN76" s="104"/>
      <c r="IO76" s="104"/>
      <c r="IP76" s="104"/>
      <c r="IQ76" s="104"/>
      <c r="IR76" s="104"/>
      <c r="IS76" s="104"/>
      <c r="IT76" s="104"/>
      <c r="IU76" s="104"/>
      <c r="IV76" s="104"/>
    </row>
    <row r="77" spans="1:256" s="106" customFormat="1" ht="15" customHeight="1">
      <c r="C77" s="204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04"/>
      <c r="AC77" s="217"/>
      <c r="AD77" s="144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04"/>
      <c r="IM77" s="104"/>
      <c r="IN77" s="104"/>
      <c r="IO77" s="104"/>
      <c r="IP77" s="104"/>
      <c r="IQ77" s="104"/>
      <c r="IR77" s="104"/>
      <c r="IS77" s="104"/>
      <c r="IT77" s="104"/>
      <c r="IU77" s="104"/>
      <c r="IV77" s="104"/>
    </row>
    <row r="78" spans="1:256" s="106" customFormat="1" ht="15" customHeight="1">
      <c r="C78" s="204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04"/>
      <c r="AC78" s="217"/>
      <c r="AD78" s="144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  <c r="FF78" s="104"/>
      <c r="FG78" s="104"/>
      <c r="FH78" s="104"/>
      <c r="FI78" s="104"/>
      <c r="FJ78" s="104"/>
      <c r="FK78" s="104"/>
      <c r="FL78" s="104"/>
      <c r="FM78" s="104"/>
      <c r="FN78" s="104"/>
      <c r="FO78" s="104"/>
      <c r="FP78" s="104"/>
      <c r="FQ78" s="104"/>
      <c r="FR78" s="104"/>
      <c r="FS78" s="104"/>
      <c r="FT78" s="104"/>
      <c r="FU78" s="104"/>
      <c r="FV78" s="104"/>
      <c r="FW78" s="104"/>
      <c r="FX78" s="104"/>
      <c r="FY78" s="104"/>
      <c r="FZ78" s="104"/>
      <c r="GA78" s="104"/>
      <c r="GB78" s="104"/>
      <c r="GC78" s="104"/>
      <c r="GD78" s="104"/>
      <c r="GE78" s="104"/>
      <c r="GF78" s="104"/>
      <c r="GG78" s="104"/>
      <c r="GH78" s="104"/>
      <c r="GI78" s="104"/>
      <c r="GJ78" s="104"/>
      <c r="GK78" s="104"/>
      <c r="GL78" s="104"/>
      <c r="GM78" s="104"/>
      <c r="GN78" s="104"/>
      <c r="GO78" s="104"/>
      <c r="GP78" s="104"/>
      <c r="GQ78" s="104"/>
      <c r="GR78" s="104"/>
      <c r="GS78" s="104"/>
      <c r="GT78" s="104"/>
      <c r="GU78" s="104"/>
      <c r="GV78" s="104"/>
      <c r="GW78" s="104"/>
      <c r="GX78" s="104"/>
      <c r="GY78" s="104"/>
      <c r="GZ78" s="104"/>
      <c r="HA78" s="104"/>
      <c r="HB78" s="104"/>
      <c r="HC78" s="104"/>
      <c r="HD78" s="104"/>
      <c r="HE78" s="104"/>
      <c r="HF78" s="104"/>
      <c r="HG78" s="104"/>
      <c r="HH78" s="104"/>
      <c r="HI78" s="104"/>
      <c r="HJ78" s="104"/>
      <c r="HK78" s="104"/>
      <c r="HL78" s="104"/>
      <c r="HM78" s="104"/>
      <c r="HN78" s="104"/>
      <c r="HO78" s="104"/>
      <c r="HP78" s="104"/>
      <c r="HQ78" s="104"/>
      <c r="HR78" s="104"/>
      <c r="HS78" s="104"/>
      <c r="HT78" s="104"/>
      <c r="HU78" s="104"/>
      <c r="HV78" s="104"/>
      <c r="HW78" s="104"/>
      <c r="HX78" s="104"/>
      <c r="HY78" s="104"/>
      <c r="HZ78" s="104"/>
      <c r="IA78" s="104"/>
      <c r="IB78" s="104"/>
      <c r="IC78" s="104"/>
      <c r="ID78" s="104"/>
      <c r="IE78" s="104"/>
      <c r="IF78" s="104"/>
      <c r="IG78" s="104"/>
      <c r="IH78" s="104"/>
      <c r="II78" s="104"/>
      <c r="IJ78" s="104"/>
      <c r="IK78" s="104"/>
      <c r="IL78" s="104"/>
      <c r="IM78" s="104"/>
      <c r="IN78" s="104"/>
      <c r="IO78" s="104"/>
      <c r="IP78" s="104"/>
      <c r="IQ78" s="104"/>
      <c r="IR78" s="104"/>
      <c r="IS78" s="104"/>
      <c r="IT78" s="104"/>
      <c r="IU78" s="104"/>
      <c r="IV78" s="104"/>
    </row>
    <row r="79" spans="1:256" s="299" customFormat="1" ht="28.8" customHeight="1">
      <c r="A79" s="295"/>
      <c r="B79" s="296" t="s">
        <v>59</v>
      </c>
      <c r="C79" s="297"/>
      <c r="D79" s="298">
        <f>SUM(D80:D87)</f>
        <v>0</v>
      </c>
      <c r="E79" s="298">
        <f t="shared" ref="E79:AA79" si="94">SUM(E80:E87)</f>
        <v>0</v>
      </c>
      <c r="F79" s="298">
        <f t="shared" si="94"/>
        <v>0</v>
      </c>
      <c r="G79" s="298">
        <f t="shared" si="94"/>
        <v>2565000</v>
      </c>
      <c r="H79" s="298">
        <f t="shared" si="94"/>
        <v>2565000</v>
      </c>
      <c r="I79" s="298">
        <f t="shared" si="94"/>
        <v>3450000</v>
      </c>
      <c r="J79" s="298">
        <f t="shared" si="94"/>
        <v>3450000</v>
      </c>
      <c r="K79" s="298">
        <f t="shared" si="94"/>
        <v>4625000</v>
      </c>
      <c r="L79" s="298">
        <f t="shared" si="94"/>
        <v>4625000</v>
      </c>
      <c r="M79" s="298">
        <f t="shared" si="94"/>
        <v>5350000</v>
      </c>
      <c r="N79" s="298">
        <f t="shared" si="94"/>
        <v>6175000</v>
      </c>
      <c r="O79" s="298">
        <f t="shared" si="94"/>
        <v>7180000</v>
      </c>
      <c r="P79" s="298">
        <f t="shared" si="94"/>
        <v>7180000</v>
      </c>
      <c r="Q79" s="298">
        <f t="shared" si="94"/>
        <v>7180000</v>
      </c>
      <c r="R79" s="298">
        <f t="shared" si="94"/>
        <v>7180000</v>
      </c>
      <c r="S79" s="298">
        <f t="shared" si="94"/>
        <v>7180000</v>
      </c>
      <c r="T79" s="298">
        <f t="shared" si="94"/>
        <v>7180000</v>
      </c>
      <c r="U79" s="298">
        <f t="shared" si="94"/>
        <v>7180000</v>
      </c>
      <c r="V79" s="298">
        <f t="shared" si="94"/>
        <v>7180000</v>
      </c>
      <c r="W79" s="298">
        <f t="shared" si="94"/>
        <v>7180000</v>
      </c>
      <c r="X79" s="298">
        <f t="shared" si="94"/>
        <v>7180000</v>
      </c>
      <c r="Y79" s="298">
        <f t="shared" si="94"/>
        <v>7180000</v>
      </c>
      <c r="Z79" s="298">
        <f t="shared" si="94"/>
        <v>7180000</v>
      </c>
      <c r="AA79" s="298">
        <f t="shared" si="94"/>
        <v>7180000</v>
      </c>
      <c r="AB79" s="301"/>
      <c r="AC79" s="301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0"/>
      <c r="CD79" s="300"/>
      <c r="CE79" s="300"/>
      <c r="CF79" s="300"/>
      <c r="CG79" s="300"/>
      <c r="CH79" s="300"/>
      <c r="CI79" s="300"/>
      <c r="CJ79" s="300"/>
      <c r="CK79" s="300"/>
      <c r="CL79" s="300"/>
      <c r="CM79" s="300"/>
      <c r="CN79" s="300"/>
      <c r="CO79" s="300"/>
      <c r="CP79" s="300"/>
      <c r="CQ79" s="300"/>
      <c r="CR79" s="300"/>
      <c r="CS79" s="300"/>
      <c r="CT79" s="300"/>
      <c r="CU79" s="300"/>
      <c r="CV79" s="300"/>
      <c r="CW79" s="300"/>
      <c r="CX79" s="300"/>
      <c r="CY79" s="300"/>
      <c r="CZ79" s="300"/>
      <c r="DA79" s="300"/>
      <c r="DB79" s="300"/>
      <c r="DC79" s="300"/>
      <c r="DD79" s="300"/>
      <c r="DE79" s="300"/>
      <c r="DF79" s="300"/>
      <c r="DG79" s="300"/>
      <c r="DH79" s="300"/>
      <c r="DI79" s="300"/>
      <c r="DJ79" s="300"/>
      <c r="DK79" s="300"/>
      <c r="DL79" s="300"/>
      <c r="DM79" s="300"/>
      <c r="DN79" s="300"/>
      <c r="DO79" s="300"/>
      <c r="DP79" s="300"/>
      <c r="DQ79" s="300"/>
      <c r="DR79" s="300"/>
      <c r="DS79" s="300"/>
      <c r="DT79" s="300"/>
      <c r="DU79" s="300"/>
      <c r="DV79" s="300"/>
      <c r="DW79" s="300"/>
      <c r="DX79" s="300"/>
      <c r="DY79" s="300"/>
      <c r="DZ79" s="300"/>
      <c r="EA79" s="300"/>
      <c r="EB79" s="300"/>
      <c r="EC79" s="300"/>
      <c r="ED79" s="300"/>
      <c r="EE79" s="300"/>
      <c r="EF79" s="300"/>
      <c r="EG79" s="300"/>
      <c r="EH79" s="300"/>
      <c r="EI79" s="300"/>
      <c r="EJ79" s="300"/>
      <c r="EK79" s="300"/>
      <c r="EL79" s="300"/>
      <c r="EM79" s="300"/>
      <c r="EN79" s="300"/>
      <c r="EO79" s="300"/>
      <c r="EP79" s="300"/>
      <c r="EQ79" s="300"/>
      <c r="ER79" s="300"/>
      <c r="ES79" s="300"/>
      <c r="ET79" s="300"/>
      <c r="EU79" s="300"/>
      <c r="EV79" s="300"/>
      <c r="EW79" s="300"/>
      <c r="EX79" s="300"/>
      <c r="EY79" s="300"/>
      <c r="EZ79" s="300"/>
      <c r="FA79" s="300"/>
      <c r="FB79" s="300"/>
      <c r="FC79" s="300"/>
      <c r="FD79" s="300"/>
      <c r="FE79" s="300"/>
      <c r="FF79" s="300"/>
      <c r="FG79" s="300"/>
      <c r="FH79" s="300"/>
      <c r="FI79" s="300"/>
      <c r="FJ79" s="300"/>
      <c r="FK79" s="300"/>
      <c r="FL79" s="300"/>
      <c r="FM79" s="300"/>
      <c r="FN79" s="300"/>
      <c r="FO79" s="300"/>
      <c r="FP79" s="300"/>
      <c r="FQ79" s="300"/>
      <c r="FR79" s="300"/>
      <c r="FS79" s="300"/>
      <c r="FT79" s="300"/>
      <c r="FU79" s="300"/>
      <c r="FV79" s="300"/>
      <c r="FW79" s="300"/>
      <c r="FX79" s="300"/>
      <c r="FY79" s="300"/>
      <c r="FZ79" s="300"/>
      <c r="GA79" s="300"/>
      <c r="GB79" s="300"/>
      <c r="GC79" s="300"/>
      <c r="GD79" s="300"/>
      <c r="GE79" s="300"/>
      <c r="GF79" s="300"/>
      <c r="GG79" s="300"/>
      <c r="GH79" s="300"/>
      <c r="GI79" s="300"/>
      <c r="GJ79" s="300"/>
      <c r="GK79" s="300"/>
      <c r="GL79" s="300"/>
      <c r="GM79" s="300"/>
      <c r="GN79" s="300"/>
      <c r="GO79" s="300"/>
      <c r="GP79" s="300"/>
      <c r="GQ79" s="300"/>
      <c r="GR79" s="300"/>
      <c r="GS79" s="300"/>
      <c r="GT79" s="300"/>
      <c r="GU79" s="300"/>
      <c r="GV79" s="300"/>
      <c r="GW79" s="300"/>
      <c r="GX79" s="300"/>
      <c r="GY79" s="300"/>
      <c r="GZ79" s="300"/>
      <c r="HA79" s="300"/>
      <c r="HB79" s="300"/>
      <c r="HC79" s="300"/>
      <c r="HD79" s="300"/>
      <c r="HE79" s="300"/>
      <c r="HF79" s="300"/>
      <c r="HG79" s="300"/>
      <c r="HH79" s="300"/>
      <c r="HI79" s="300"/>
      <c r="HJ79" s="300"/>
      <c r="HK79" s="300"/>
      <c r="HL79" s="300"/>
      <c r="HM79" s="300"/>
      <c r="HN79" s="300"/>
      <c r="HO79" s="300"/>
      <c r="HP79" s="300"/>
      <c r="HQ79" s="300"/>
      <c r="HR79" s="300"/>
      <c r="HS79" s="300"/>
      <c r="HT79" s="300"/>
      <c r="HU79" s="300"/>
      <c r="HV79" s="300"/>
      <c r="HW79" s="300"/>
      <c r="HX79" s="300"/>
      <c r="HY79" s="300"/>
      <c r="HZ79" s="300"/>
      <c r="IA79" s="300"/>
      <c r="IB79" s="300"/>
      <c r="IC79" s="300"/>
      <c r="ID79" s="300"/>
      <c r="IE79" s="300"/>
      <c r="IF79" s="300"/>
      <c r="IG79" s="300"/>
      <c r="IH79" s="300"/>
      <c r="II79" s="300"/>
      <c r="IJ79" s="300"/>
      <c r="IK79" s="300"/>
      <c r="IL79" s="300"/>
      <c r="IM79" s="300"/>
      <c r="IN79" s="300"/>
      <c r="IO79" s="300"/>
      <c r="IP79" s="300"/>
      <c r="IQ79" s="300"/>
      <c r="IR79" s="300"/>
      <c r="IS79" s="300"/>
      <c r="IT79" s="300"/>
      <c r="IU79" s="300"/>
      <c r="IV79" s="300"/>
    </row>
    <row r="80" spans="1:256" s="106" customFormat="1" ht="15" customHeight="1">
      <c r="B80" s="175" t="s">
        <v>131</v>
      </c>
      <c r="C80" s="204"/>
      <c r="D80" s="253">
        <f t="shared" ref="D80:AA80" si="95">D67*D30</f>
        <v>0</v>
      </c>
      <c r="E80" s="253">
        <f t="shared" si="95"/>
        <v>0</v>
      </c>
      <c r="F80" s="253">
        <f t="shared" si="95"/>
        <v>0</v>
      </c>
      <c r="G80" s="253">
        <f t="shared" si="95"/>
        <v>490000</v>
      </c>
      <c r="H80" s="253">
        <f t="shared" si="95"/>
        <v>490000</v>
      </c>
      <c r="I80" s="253">
        <f t="shared" si="95"/>
        <v>700000</v>
      </c>
      <c r="J80" s="253">
        <f t="shared" si="95"/>
        <v>700000</v>
      </c>
      <c r="K80" s="253">
        <f t="shared" si="95"/>
        <v>1050000</v>
      </c>
      <c r="L80" s="253">
        <f t="shared" si="95"/>
        <v>1050000</v>
      </c>
      <c r="M80" s="253">
        <f t="shared" si="95"/>
        <v>1400000</v>
      </c>
      <c r="N80" s="253">
        <f t="shared" si="95"/>
        <v>1750000</v>
      </c>
      <c r="O80" s="253">
        <f t="shared" si="95"/>
        <v>2100000</v>
      </c>
      <c r="P80" s="253">
        <f t="shared" si="95"/>
        <v>2100000</v>
      </c>
      <c r="Q80" s="253">
        <f t="shared" si="95"/>
        <v>2100000</v>
      </c>
      <c r="R80" s="253">
        <f t="shared" si="95"/>
        <v>2100000</v>
      </c>
      <c r="S80" s="253">
        <f t="shared" si="95"/>
        <v>2100000</v>
      </c>
      <c r="T80" s="253">
        <f t="shared" si="95"/>
        <v>2100000</v>
      </c>
      <c r="U80" s="253">
        <f t="shared" si="95"/>
        <v>2100000</v>
      </c>
      <c r="V80" s="253">
        <f t="shared" si="95"/>
        <v>2100000</v>
      </c>
      <c r="W80" s="253">
        <f t="shared" si="95"/>
        <v>2100000</v>
      </c>
      <c r="X80" s="253">
        <f t="shared" si="95"/>
        <v>2100000</v>
      </c>
      <c r="Y80" s="253">
        <f t="shared" si="95"/>
        <v>2100000</v>
      </c>
      <c r="Z80" s="253">
        <f t="shared" si="95"/>
        <v>2100000</v>
      </c>
      <c r="AA80" s="253">
        <f t="shared" si="95"/>
        <v>2100000</v>
      </c>
      <c r="AB80" s="204"/>
      <c r="AC80" s="217"/>
      <c r="AD80" s="144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04"/>
      <c r="FG80" s="104"/>
      <c r="FH80" s="104"/>
      <c r="FI80" s="104"/>
      <c r="FJ80" s="104"/>
      <c r="FK80" s="104"/>
      <c r="FL80" s="104"/>
      <c r="FM80" s="104"/>
      <c r="FN80" s="104"/>
      <c r="FO80" s="104"/>
      <c r="FP80" s="104"/>
      <c r="FQ80" s="104"/>
      <c r="FR80" s="104"/>
      <c r="FS80" s="104"/>
      <c r="FT80" s="104"/>
      <c r="FU80" s="104"/>
      <c r="FV80" s="104"/>
      <c r="FW80" s="104"/>
      <c r="FX80" s="104"/>
      <c r="FY80" s="104"/>
      <c r="FZ80" s="104"/>
      <c r="GA80" s="104"/>
      <c r="GB80" s="104"/>
      <c r="GC80" s="104"/>
      <c r="GD80" s="104"/>
      <c r="GE80" s="104"/>
      <c r="GF80" s="104"/>
      <c r="GG80" s="104"/>
      <c r="GH80" s="104"/>
      <c r="GI80" s="104"/>
      <c r="GJ80" s="104"/>
      <c r="GK80" s="104"/>
      <c r="GL80" s="104"/>
      <c r="GM80" s="104"/>
      <c r="GN80" s="104"/>
      <c r="GO80" s="104"/>
      <c r="GP80" s="104"/>
      <c r="GQ80" s="104"/>
      <c r="GR80" s="104"/>
      <c r="GS80" s="104"/>
      <c r="GT80" s="104"/>
      <c r="GU80" s="104"/>
      <c r="GV80" s="104"/>
      <c r="GW80" s="104"/>
      <c r="GX80" s="104"/>
      <c r="GY80" s="104"/>
      <c r="GZ80" s="104"/>
      <c r="HA80" s="104"/>
      <c r="HB80" s="104"/>
      <c r="HC80" s="104"/>
      <c r="HD80" s="104"/>
      <c r="HE80" s="104"/>
      <c r="HF80" s="104"/>
      <c r="HG80" s="104"/>
      <c r="HH80" s="104"/>
      <c r="HI80" s="104"/>
      <c r="HJ80" s="104"/>
      <c r="HK80" s="104"/>
      <c r="HL80" s="104"/>
      <c r="HM80" s="104"/>
      <c r="HN80" s="104"/>
      <c r="HO80" s="104"/>
      <c r="HP80" s="104"/>
      <c r="HQ80" s="104"/>
      <c r="HR80" s="104"/>
      <c r="HS80" s="104"/>
      <c r="HT80" s="104"/>
      <c r="HU80" s="104"/>
      <c r="HV80" s="104"/>
      <c r="HW80" s="104"/>
      <c r="HX80" s="104"/>
      <c r="HY80" s="104"/>
      <c r="HZ80" s="104"/>
      <c r="IA80" s="104"/>
      <c r="IB80" s="104"/>
      <c r="IC80" s="104"/>
      <c r="ID80" s="104"/>
      <c r="IE80" s="104"/>
      <c r="IF80" s="104"/>
      <c r="IG80" s="104"/>
      <c r="IH80" s="104"/>
      <c r="II80" s="104"/>
      <c r="IJ80" s="104"/>
      <c r="IK80" s="104"/>
      <c r="IL80" s="104"/>
      <c r="IM80" s="104"/>
      <c r="IN80" s="104"/>
      <c r="IO80" s="104"/>
      <c r="IP80" s="104"/>
      <c r="IQ80" s="104"/>
      <c r="IR80" s="104"/>
      <c r="IS80" s="104"/>
      <c r="IT80" s="104"/>
      <c r="IU80" s="104"/>
      <c r="IV80" s="104"/>
    </row>
    <row r="81" spans="1:256" s="106" customFormat="1" ht="15" customHeight="1">
      <c r="B81" s="175" t="s">
        <v>132</v>
      </c>
      <c r="C81" s="204"/>
      <c r="D81" s="253">
        <f t="shared" ref="D81:AA81" si="96">D68*D34</f>
        <v>0</v>
      </c>
      <c r="E81" s="253">
        <f t="shared" si="96"/>
        <v>0</v>
      </c>
      <c r="F81" s="253">
        <f t="shared" si="96"/>
        <v>0</v>
      </c>
      <c r="G81" s="253">
        <f t="shared" si="96"/>
        <v>525000</v>
      </c>
      <c r="H81" s="253">
        <f t="shared" si="96"/>
        <v>525000</v>
      </c>
      <c r="I81" s="253">
        <f t="shared" si="96"/>
        <v>750000</v>
      </c>
      <c r="J81" s="253">
        <f t="shared" si="96"/>
        <v>750000</v>
      </c>
      <c r="K81" s="253">
        <f t="shared" si="96"/>
        <v>1125000</v>
      </c>
      <c r="L81" s="253">
        <f t="shared" si="96"/>
        <v>1125000</v>
      </c>
      <c r="M81" s="253">
        <f t="shared" si="96"/>
        <v>1500000</v>
      </c>
      <c r="N81" s="253">
        <f t="shared" si="96"/>
        <v>1875000</v>
      </c>
      <c r="O81" s="253">
        <f t="shared" si="96"/>
        <v>2250000</v>
      </c>
      <c r="P81" s="253">
        <f t="shared" si="96"/>
        <v>2250000</v>
      </c>
      <c r="Q81" s="253">
        <f t="shared" si="96"/>
        <v>2250000</v>
      </c>
      <c r="R81" s="253">
        <f t="shared" si="96"/>
        <v>2250000</v>
      </c>
      <c r="S81" s="253">
        <f t="shared" si="96"/>
        <v>2250000</v>
      </c>
      <c r="T81" s="253">
        <f t="shared" si="96"/>
        <v>2250000</v>
      </c>
      <c r="U81" s="253">
        <f t="shared" si="96"/>
        <v>2250000</v>
      </c>
      <c r="V81" s="253">
        <f t="shared" si="96"/>
        <v>2250000</v>
      </c>
      <c r="W81" s="253">
        <f t="shared" si="96"/>
        <v>2250000</v>
      </c>
      <c r="X81" s="253">
        <f t="shared" si="96"/>
        <v>2250000</v>
      </c>
      <c r="Y81" s="253">
        <f t="shared" si="96"/>
        <v>2250000</v>
      </c>
      <c r="Z81" s="253">
        <f t="shared" si="96"/>
        <v>2250000</v>
      </c>
      <c r="AA81" s="253">
        <f t="shared" si="96"/>
        <v>2250000</v>
      </c>
      <c r="AB81" s="254"/>
      <c r="AC81" s="256"/>
      <c r="AD81" s="144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104"/>
      <c r="FG81" s="104"/>
      <c r="FH81" s="104"/>
      <c r="FI81" s="104"/>
      <c r="FJ81" s="104"/>
      <c r="FK81" s="104"/>
      <c r="FL81" s="104"/>
      <c r="FM81" s="104"/>
      <c r="FN81" s="104"/>
      <c r="FO81" s="104"/>
      <c r="FP81" s="104"/>
      <c r="FQ81" s="104"/>
      <c r="FR81" s="104"/>
      <c r="FS81" s="104"/>
      <c r="FT81" s="104"/>
      <c r="FU81" s="104"/>
      <c r="FV81" s="104"/>
      <c r="FW81" s="104"/>
      <c r="FX81" s="104"/>
      <c r="FY81" s="104"/>
      <c r="FZ81" s="104"/>
      <c r="GA81" s="104"/>
      <c r="GB81" s="104"/>
      <c r="GC81" s="104"/>
      <c r="GD81" s="104"/>
      <c r="GE81" s="104"/>
      <c r="GF81" s="104"/>
      <c r="GG81" s="104"/>
      <c r="GH81" s="104"/>
      <c r="GI81" s="104"/>
      <c r="GJ81" s="104"/>
      <c r="GK81" s="104"/>
      <c r="GL81" s="104"/>
      <c r="GM81" s="104"/>
      <c r="GN81" s="104"/>
      <c r="GO81" s="104"/>
      <c r="GP81" s="104"/>
      <c r="GQ81" s="104"/>
      <c r="GR81" s="104"/>
      <c r="GS81" s="104"/>
      <c r="GT81" s="104"/>
      <c r="GU81" s="104"/>
      <c r="GV81" s="104"/>
      <c r="GW81" s="104"/>
      <c r="GX81" s="104"/>
      <c r="GY81" s="104"/>
      <c r="GZ81" s="104"/>
      <c r="HA81" s="104"/>
      <c r="HB81" s="104"/>
      <c r="HC81" s="104"/>
      <c r="HD81" s="104"/>
      <c r="HE81" s="104"/>
      <c r="HF81" s="104"/>
      <c r="HG81" s="104"/>
      <c r="HH81" s="104"/>
      <c r="HI81" s="104"/>
      <c r="HJ81" s="104"/>
      <c r="HK81" s="104"/>
      <c r="HL81" s="104"/>
      <c r="HM81" s="104"/>
      <c r="HN81" s="104"/>
      <c r="HO81" s="104"/>
      <c r="HP81" s="104"/>
      <c r="HQ81" s="104"/>
      <c r="HR81" s="104"/>
      <c r="HS81" s="104"/>
      <c r="HT81" s="104"/>
      <c r="HU81" s="104"/>
      <c r="HV81" s="104"/>
      <c r="HW81" s="104"/>
      <c r="HX81" s="104"/>
      <c r="HY81" s="104"/>
      <c r="HZ81" s="104"/>
      <c r="IA81" s="104"/>
      <c r="IB81" s="104"/>
      <c r="IC81" s="104"/>
      <c r="ID81" s="104"/>
      <c r="IE81" s="104"/>
      <c r="IF81" s="104"/>
      <c r="IG81" s="104"/>
      <c r="IH81" s="104"/>
      <c r="II81" s="104"/>
      <c r="IJ81" s="104"/>
      <c r="IK81" s="104"/>
      <c r="IL81" s="104"/>
      <c r="IM81" s="104"/>
      <c r="IN81" s="104"/>
      <c r="IO81" s="104"/>
      <c r="IP81" s="104"/>
      <c r="IQ81" s="104"/>
      <c r="IR81" s="104"/>
      <c r="IS81" s="104"/>
      <c r="IT81" s="104"/>
      <c r="IU81" s="104"/>
      <c r="IV81" s="104"/>
    </row>
    <row r="82" spans="1:256" s="106" customFormat="1" ht="15" customHeight="1">
      <c r="B82" s="175" t="s">
        <v>133</v>
      </c>
      <c r="C82" s="204"/>
      <c r="D82" s="253">
        <f t="shared" ref="D82:AA82" si="97">D69*D38</f>
        <v>0</v>
      </c>
      <c r="E82" s="253">
        <f t="shared" si="97"/>
        <v>0</v>
      </c>
      <c r="F82" s="253">
        <f t="shared" si="97"/>
        <v>0</v>
      </c>
      <c r="G82" s="253">
        <f t="shared" si="97"/>
        <v>500000</v>
      </c>
      <c r="H82" s="253">
        <f t="shared" si="97"/>
        <v>500000</v>
      </c>
      <c r="I82" s="253">
        <f t="shared" si="97"/>
        <v>600000</v>
      </c>
      <c r="J82" s="253">
        <f t="shared" si="97"/>
        <v>600000</v>
      </c>
      <c r="K82" s="253">
        <f t="shared" si="97"/>
        <v>700000</v>
      </c>
      <c r="L82" s="253">
        <f t="shared" si="97"/>
        <v>700000</v>
      </c>
      <c r="M82" s="253">
        <f t="shared" si="97"/>
        <v>700000</v>
      </c>
      <c r="N82" s="253">
        <f t="shared" si="97"/>
        <v>800000</v>
      </c>
      <c r="O82" s="253">
        <f t="shared" si="97"/>
        <v>800000</v>
      </c>
      <c r="P82" s="253">
        <f t="shared" si="97"/>
        <v>800000</v>
      </c>
      <c r="Q82" s="253">
        <f t="shared" si="97"/>
        <v>800000</v>
      </c>
      <c r="R82" s="253">
        <f t="shared" si="97"/>
        <v>800000</v>
      </c>
      <c r="S82" s="253">
        <f t="shared" si="97"/>
        <v>800000</v>
      </c>
      <c r="T82" s="253">
        <f t="shared" si="97"/>
        <v>800000</v>
      </c>
      <c r="U82" s="253">
        <f t="shared" si="97"/>
        <v>800000</v>
      </c>
      <c r="V82" s="253">
        <f t="shared" si="97"/>
        <v>800000</v>
      </c>
      <c r="W82" s="253">
        <f t="shared" si="97"/>
        <v>800000</v>
      </c>
      <c r="X82" s="253">
        <f t="shared" si="97"/>
        <v>800000</v>
      </c>
      <c r="Y82" s="253">
        <f t="shared" si="97"/>
        <v>800000</v>
      </c>
      <c r="Z82" s="253">
        <f t="shared" si="97"/>
        <v>800000</v>
      </c>
      <c r="AA82" s="253">
        <f t="shared" si="97"/>
        <v>800000</v>
      </c>
      <c r="AB82" s="204"/>
      <c r="AC82" s="217"/>
      <c r="AD82" s="144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104"/>
      <c r="FG82" s="104"/>
      <c r="FH82" s="104"/>
      <c r="FI82" s="104"/>
      <c r="FJ82" s="104"/>
      <c r="FK82" s="104"/>
      <c r="FL82" s="104"/>
      <c r="FM82" s="104"/>
      <c r="FN82" s="104"/>
      <c r="FO82" s="104"/>
      <c r="FP82" s="104"/>
      <c r="FQ82" s="104"/>
      <c r="FR82" s="104"/>
      <c r="FS82" s="104"/>
      <c r="FT82" s="104"/>
      <c r="FU82" s="104"/>
      <c r="FV82" s="104"/>
      <c r="FW82" s="104"/>
      <c r="FX82" s="104"/>
      <c r="FY82" s="104"/>
      <c r="FZ82" s="104"/>
      <c r="GA82" s="104"/>
      <c r="GB82" s="104"/>
      <c r="GC82" s="104"/>
      <c r="GD82" s="104"/>
      <c r="GE82" s="104"/>
      <c r="GF82" s="104"/>
      <c r="GG82" s="104"/>
      <c r="GH82" s="104"/>
      <c r="GI82" s="104"/>
      <c r="GJ82" s="104"/>
      <c r="GK82" s="104"/>
      <c r="GL82" s="104"/>
      <c r="GM82" s="104"/>
      <c r="GN82" s="104"/>
      <c r="GO82" s="104"/>
      <c r="GP82" s="104"/>
      <c r="GQ82" s="104"/>
      <c r="GR82" s="104"/>
      <c r="GS82" s="104"/>
      <c r="GT82" s="104"/>
      <c r="GU82" s="104"/>
      <c r="GV82" s="104"/>
      <c r="GW82" s="104"/>
      <c r="GX82" s="104"/>
      <c r="GY82" s="104"/>
      <c r="GZ82" s="104"/>
      <c r="HA82" s="104"/>
      <c r="HB82" s="104"/>
      <c r="HC82" s="104"/>
      <c r="HD82" s="104"/>
      <c r="HE82" s="104"/>
      <c r="HF82" s="104"/>
      <c r="HG82" s="104"/>
      <c r="HH82" s="104"/>
      <c r="HI82" s="104"/>
      <c r="HJ82" s="104"/>
      <c r="HK82" s="104"/>
      <c r="HL82" s="104"/>
      <c r="HM82" s="104"/>
      <c r="HN82" s="104"/>
      <c r="HO82" s="104"/>
      <c r="HP82" s="104"/>
      <c r="HQ82" s="104"/>
      <c r="HR82" s="104"/>
      <c r="HS82" s="104"/>
      <c r="HT82" s="104"/>
      <c r="HU82" s="104"/>
      <c r="HV82" s="104"/>
      <c r="HW82" s="104"/>
      <c r="HX82" s="104"/>
      <c r="HY82" s="104"/>
      <c r="HZ82" s="104"/>
      <c r="IA82" s="104"/>
      <c r="IB82" s="104"/>
      <c r="IC82" s="104"/>
      <c r="ID82" s="104"/>
      <c r="IE82" s="104"/>
      <c r="IF82" s="104"/>
      <c r="IG82" s="104"/>
      <c r="IH82" s="104"/>
      <c r="II82" s="104"/>
      <c r="IJ82" s="104"/>
      <c r="IK82" s="104"/>
      <c r="IL82" s="104"/>
      <c r="IM82" s="104"/>
      <c r="IN82" s="104"/>
      <c r="IO82" s="104"/>
      <c r="IP82" s="104"/>
      <c r="IQ82" s="104"/>
      <c r="IR82" s="104"/>
      <c r="IS82" s="104"/>
      <c r="IT82" s="104"/>
      <c r="IU82" s="104"/>
      <c r="IV82" s="104"/>
    </row>
    <row r="83" spans="1:256" s="106" customFormat="1" ht="15" customHeight="1">
      <c r="B83" s="175" t="s">
        <v>134</v>
      </c>
      <c r="C83" s="204"/>
      <c r="D83" s="253">
        <f t="shared" ref="D83:AA83" si="98">D70*D42</f>
        <v>0</v>
      </c>
      <c r="E83" s="253">
        <f t="shared" si="98"/>
        <v>0</v>
      </c>
      <c r="F83" s="253">
        <f t="shared" si="98"/>
        <v>0</v>
      </c>
      <c r="G83" s="253">
        <f t="shared" si="98"/>
        <v>1050000</v>
      </c>
      <c r="H83" s="253">
        <f t="shared" si="98"/>
        <v>1050000</v>
      </c>
      <c r="I83" s="253">
        <f t="shared" si="98"/>
        <v>1400000</v>
      </c>
      <c r="J83" s="253">
        <f t="shared" si="98"/>
        <v>1400000</v>
      </c>
      <c r="K83" s="253">
        <f t="shared" si="98"/>
        <v>1750000</v>
      </c>
      <c r="L83" s="253">
        <f t="shared" si="98"/>
        <v>1750000</v>
      </c>
      <c r="M83" s="253">
        <f t="shared" si="98"/>
        <v>1750000</v>
      </c>
      <c r="N83" s="253">
        <f t="shared" si="98"/>
        <v>1750000</v>
      </c>
      <c r="O83" s="253">
        <f t="shared" si="98"/>
        <v>2030000</v>
      </c>
      <c r="P83" s="253">
        <f t="shared" si="98"/>
        <v>2030000</v>
      </c>
      <c r="Q83" s="253">
        <f t="shared" si="98"/>
        <v>2030000</v>
      </c>
      <c r="R83" s="253">
        <f t="shared" si="98"/>
        <v>2030000</v>
      </c>
      <c r="S83" s="253">
        <f t="shared" si="98"/>
        <v>2030000</v>
      </c>
      <c r="T83" s="253">
        <f t="shared" si="98"/>
        <v>2030000</v>
      </c>
      <c r="U83" s="253">
        <f t="shared" si="98"/>
        <v>2030000</v>
      </c>
      <c r="V83" s="253">
        <f t="shared" si="98"/>
        <v>2030000</v>
      </c>
      <c r="W83" s="253">
        <f t="shared" si="98"/>
        <v>2030000</v>
      </c>
      <c r="X83" s="253">
        <f t="shared" si="98"/>
        <v>2030000</v>
      </c>
      <c r="Y83" s="253">
        <f t="shared" si="98"/>
        <v>2030000</v>
      </c>
      <c r="Z83" s="253">
        <f t="shared" si="98"/>
        <v>2030000</v>
      </c>
      <c r="AA83" s="253">
        <f t="shared" si="98"/>
        <v>2030000</v>
      </c>
      <c r="AB83" s="204"/>
      <c r="AC83" s="217"/>
      <c r="AD83" s="144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8"/>
      <c r="CV83" s="138"/>
      <c r="CW83" s="138"/>
      <c r="CX83" s="138"/>
      <c r="CY83" s="138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04"/>
      <c r="EZ83" s="104"/>
      <c r="FA83" s="104"/>
      <c r="FB83" s="104"/>
      <c r="FC83" s="104"/>
      <c r="FD83" s="104"/>
      <c r="FE83" s="104"/>
      <c r="FF83" s="104"/>
      <c r="FG83" s="104"/>
      <c r="FH83" s="104"/>
      <c r="FI83" s="104"/>
      <c r="FJ83" s="104"/>
      <c r="FK83" s="104"/>
      <c r="FL83" s="104"/>
      <c r="FM83" s="104"/>
      <c r="FN83" s="104"/>
      <c r="FO83" s="104"/>
      <c r="FP83" s="104"/>
      <c r="FQ83" s="104"/>
      <c r="FR83" s="104"/>
      <c r="FS83" s="104"/>
      <c r="FT83" s="104"/>
      <c r="FU83" s="104"/>
      <c r="FV83" s="104"/>
      <c r="FW83" s="104"/>
      <c r="FX83" s="104"/>
      <c r="FY83" s="104"/>
      <c r="FZ83" s="104"/>
      <c r="GA83" s="104"/>
      <c r="GB83" s="104"/>
      <c r="GC83" s="104"/>
      <c r="GD83" s="104"/>
      <c r="GE83" s="104"/>
      <c r="GF83" s="104"/>
      <c r="GG83" s="104"/>
      <c r="GH83" s="104"/>
      <c r="GI83" s="104"/>
      <c r="GJ83" s="104"/>
      <c r="GK83" s="104"/>
      <c r="GL83" s="104"/>
      <c r="GM83" s="104"/>
      <c r="GN83" s="104"/>
      <c r="GO83" s="104"/>
      <c r="GP83" s="104"/>
      <c r="GQ83" s="104"/>
      <c r="GR83" s="104"/>
      <c r="GS83" s="104"/>
      <c r="GT83" s="104"/>
      <c r="GU83" s="104"/>
      <c r="GV83" s="104"/>
      <c r="GW83" s="104"/>
      <c r="GX83" s="104"/>
      <c r="GY83" s="104"/>
      <c r="GZ83" s="104"/>
      <c r="HA83" s="104"/>
      <c r="HB83" s="104"/>
      <c r="HC83" s="104"/>
      <c r="HD83" s="104"/>
      <c r="HE83" s="104"/>
      <c r="HF83" s="104"/>
      <c r="HG83" s="104"/>
      <c r="HH83" s="104"/>
      <c r="HI83" s="104"/>
      <c r="HJ83" s="104"/>
      <c r="HK83" s="104"/>
      <c r="HL83" s="104"/>
      <c r="HM83" s="104"/>
      <c r="HN83" s="104"/>
      <c r="HO83" s="104"/>
      <c r="HP83" s="104"/>
      <c r="HQ83" s="104"/>
      <c r="HR83" s="104"/>
      <c r="HS83" s="104"/>
      <c r="HT83" s="104"/>
      <c r="HU83" s="104"/>
      <c r="HV83" s="104"/>
      <c r="HW83" s="104"/>
      <c r="HX83" s="104"/>
      <c r="HY83" s="104"/>
      <c r="HZ83" s="104"/>
      <c r="IA83" s="104"/>
      <c r="IB83" s="104"/>
      <c r="IC83" s="104"/>
      <c r="ID83" s="104"/>
      <c r="IE83" s="104"/>
      <c r="IF83" s="104"/>
      <c r="IG83" s="104"/>
      <c r="IH83" s="104"/>
      <c r="II83" s="104"/>
      <c r="IJ83" s="104"/>
      <c r="IK83" s="104"/>
      <c r="IL83" s="104"/>
      <c r="IM83" s="104"/>
      <c r="IN83" s="104"/>
      <c r="IO83" s="104"/>
      <c r="IP83" s="104"/>
      <c r="IQ83" s="104"/>
      <c r="IR83" s="104"/>
      <c r="IS83" s="104"/>
      <c r="IT83" s="104"/>
      <c r="IU83" s="104"/>
      <c r="IV83" s="104"/>
    </row>
    <row r="84" spans="1:256" s="108" customFormat="1" ht="15" customHeight="1">
      <c r="B84" s="181"/>
      <c r="C84" s="218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8"/>
      <c r="AC84" s="221"/>
      <c r="AD84" s="159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s="106" customFormat="1" ht="15" customHeight="1">
      <c r="C85" s="204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04"/>
      <c r="AC85" s="217"/>
      <c r="AD85" s="144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  <c r="EU85" s="104"/>
      <c r="EV85" s="104"/>
      <c r="EW85" s="104"/>
      <c r="EX85" s="104"/>
      <c r="EY85" s="104"/>
      <c r="EZ85" s="104"/>
      <c r="FA85" s="104"/>
      <c r="FB85" s="104"/>
      <c r="FC85" s="104"/>
      <c r="FD85" s="104"/>
      <c r="FE85" s="104"/>
      <c r="FF85" s="104"/>
      <c r="FG85" s="104"/>
      <c r="FH85" s="104"/>
      <c r="FI85" s="104"/>
      <c r="FJ85" s="104"/>
      <c r="FK85" s="104"/>
      <c r="FL85" s="104"/>
      <c r="FM85" s="104"/>
      <c r="FN85" s="104"/>
      <c r="FO85" s="104"/>
      <c r="FP85" s="104"/>
      <c r="FQ85" s="104"/>
      <c r="FR85" s="104"/>
      <c r="FS85" s="104"/>
      <c r="FT85" s="104"/>
      <c r="FU85" s="104"/>
      <c r="FV85" s="104"/>
      <c r="FW85" s="104"/>
      <c r="FX85" s="104"/>
      <c r="FY85" s="104"/>
      <c r="FZ85" s="104"/>
      <c r="GA85" s="104"/>
      <c r="GB85" s="104"/>
      <c r="GC85" s="104"/>
      <c r="GD85" s="104"/>
      <c r="GE85" s="104"/>
      <c r="GF85" s="104"/>
      <c r="GG85" s="104"/>
      <c r="GH85" s="104"/>
      <c r="GI85" s="104"/>
      <c r="GJ85" s="104"/>
      <c r="GK85" s="104"/>
      <c r="GL85" s="104"/>
      <c r="GM85" s="104"/>
      <c r="GN85" s="104"/>
      <c r="GO85" s="104"/>
      <c r="GP85" s="104"/>
      <c r="GQ85" s="104"/>
      <c r="GR85" s="104"/>
      <c r="GS85" s="104"/>
      <c r="GT85" s="104"/>
      <c r="GU85" s="104"/>
      <c r="GV85" s="104"/>
      <c r="GW85" s="104"/>
      <c r="GX85" s="104"/>
      <c r="GY85" s="104"/>
      <c r="GZ85" s="104"/>
      <c r="HA85" s="104"/>
      <c r="HB85" s="104"/>
      <c r="HC85" s="104"/>
      <c r="HD85" s="104"/>
      <c r="HE85" s="104"/>
      <c r="HF85" s="104"/>
      <c r="HG85" s="104"/>
      <c r="HH85" s="104"/>
      <c r="HI85" s="104"/>
      <c r="HJ85" s="104"/>
      <c r="HK85" s="104"/>
      <c r="HL85" s="104"/>
      <c r="HM85" s="104"/>
      <c r="HN85" s="104"/>
      <c r="HO85" s="104"/>
      <c r="HP85" s="104"/>
      <c r="HQ85" s="104"/>
      <c r="HR85" s="104"/>
      <c r="HS85" s="104"/>
      <c r="HT85" s="104"/>
      <c r="HU85" s="104"/>
      <c r="HV85" s="104"/>
      <c r="HW85" s="104"/>
      <c r="HX85" s="104"/>
      <c r="HY85" s="104"/>
      <c r="HZ85" s="104"/>
      <c r="IA85" s="104"/>
      <c r="IB85" s="104"/>
      <c r="IC85" s="104"/>
      <c r="ID85" s="104"/>
      <c r="IE85" s="104"/>
      <c r="IF85" s="104"/>
      <c r="IG85" s="104"/>
      <c r="IH85" s="104"/>
      <c r="II85" s="104"/>
      <c r="IJ85" s="104"/>
      <c r="IK85" s="104"/>
      <c r="IL85" s="104"/>
      <c r="IM85" s="104"/>
      <c r="IN85" s="104"/>
      <c r="IO85" s="104"/>
      <c r="IP85" s="104"/>
      <c r="IQ85" s="104"/>
      <c r="IR85" s="104"/>
      <c r="IS85" s="104"/>
      <c r="IT85" s="104"/>
      <c r="IU85" s="104"/>
      <c r="IV85" s="104"/>
    </row>
    <row r="86" spans="1:256" s="106" customFormat="1" ht="15" customHeight="1">
      <c r="C86" s="204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04"/>
      <c r="AC86" s="217"/>
      <c r="AD86" s="144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  <c r="CY86" s="138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  <c r="DW86" s="104"/>
      <c r="DX86" s="104"/>
      <c r="DY86" s="104"/>
      <c r="DZ86" s="104"/>
      <c r="EA86" s="104"/>
      <c r="EB86" s="104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104"/>
      <c r="FG86" s="104"/>
      <c r="FH86" s="104"/>
      <c r="FI86" s="104"/>
      <c r="FJ86" s="104"/>
      <c r="FK86" s="104"/>
      <c r="FL86" s="104"/>
      <c r="FM86" s="104"/>
      <c r="FN86" s="104"/>
      <c r="FO86" s="104"/>
      <c r="FP86" s="104"/>
      <c r="FQ86" s="104"/>
      <c r="FR86" s="104"/>
      <c r="FS86" s="104"/>
      <c r="FT86" s="104"/>
      <c r="FU86" s="104"/>
      <c r="FV86" s="104"/>
      <c r="FW86" s="104"/>
      <c r="FX86" s="104"/>
      <c r="FY86" s="104"/>
      <c r="FZ86" s="104"/>
      <c r="GA86" s="104"/>
      <c r="GB86" s="104"/>
      <c r="GC86" s="104"/>
      <c r="GD86" s="104"/>
      <c r="GE86" s="104"/>
      <c r="GF86" s="104"/>
      <c r="GG86" s="104"/>
      <c r="GH86" s="104"/>
      <c r="GI86" s="104"/>
      <c r="GJ86" s="104"/>
      <c r="GK86" s="104"/>
      <c r="GL86" s="104"/>
      <c r="GM86" s="104"/>
      <c r="GN86" s="104"/>
      <c r="GO86" s="104"/>
      <c r="GP86" s="104"/>
      <c r="GQ86" s="104"/>
      <c r="GR86" s="104"/>
      <c r="GS86" s="104"/>
      <c r="GT86" s="104"/>
      <c r="GU86" s="104"/>
      <c r="GV86" s="104"/>
      <c r="GW86" s="104"/>
      <c r="GX86" s="104"/>
      <c r="GY86" s="104"/>
      <c r="GZ86" s="104"/>
      <c r="HA86" s="104"/>
      <c r="HB86" s="104"/>
      <c r="HC86" s="104"/>
      <c r="HD86" s="104"/>
      <c r="HE86" s="104"/>
      <c r="HF86" s="104"/>
      <c r="HG86" s="104"/>
      <c r="HH86" s="104"/>
      <c r="HI86" s="104"/>
      <c r="HJ86" s="104"/>
      <c r="HK86" s="104"/>
      <c r="HL86" s="104"/>
      <c r="HM86" s="104"/>
      <c r="HN86" s="104"/>
      <c r="HO86" s="104"/>
      <c r="HP86" s="104"/>
      <c r="HQ86" s="104"/>
      <c r="HR86" s="104"/>
      <c r="HS86" s="104"/>
      <c r="HT86" s="104"/>
      <c r="HU86" s="104"/>
      <c r="HV86" s="104"/>
      <c r="HW86" s="104"/>
      <c r="HX86" s="104"/>
      <c r="HY86" s="104"/>
      <c r="HZ86" s="104"/>
      <c r="IA86" s="104"/>
      <c r="IB86" s="104"/>
      <c r="IC86" s="104"/>
      <c r="ID86" s="104"/>
      <c r="IE86" s="104"/>
      <c r="IF86" s="104"/>
      <c r="IG86" s="104"/>
      <c r="IH86" s="104"/>
      <c r="II86" s="104"/>
      <c r="IJ86" s="104"/>
      <c r="IK86" s="104"/>
      <c r="IL86" s="104"/>
      <c r="IM86" s="104"/>
      <c r="IN86" s="104"/>
      <c r="IO86" s="104"/>
      <c r="IP86" s="104"/>
      <c r="IQ86" s="104"/>
      <c r="IR86" s="104"/>
      <c r="IS86" s="104"/>
      <c r="IT86" s="104"/>
      <c r="IU86" s="104"/>
      <c r="IV86" s="104"/>
    </row>
    <row r="87" spans="1:256" s="106" customFormat="1" ht="15" customHeight="1">
      <c r="C87" s="204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7"/>
      <c r="AC87" s="217"/>
      <c r="AD87" s="144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104"/>
      <c r="DV87" s="104"/>
      <c r="DW87" s="104"/>
      <c r="DX87" s="104"/>
      <c r="DY87" s="104"/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104"/>
      <c r="FG87" s="104"/>
      <c r="FH87" s="104"/>
      <c r="FI87" s="104"/>
      <c r="FJ87" s="104"/>
      <c r="FK87" s="104"/>
      <c r="FL87" s="104"/>
      <c r="FM87" s="104"/>
      <c r="FN87" s="104"/>
      <c r="FO87" s="104"/>
      <c r="FP87" s="104"/>
      <c r="FQ87" s="104"/>
      <c r="FR87" s="104"/>
      <c r="FS87" s="104"/>
      <c r="FT87" s="104"/>
      <c r="FU87" s="104"/>
      <c r="FV87" s="104"/>
      <c r="FW87" s="104"/>
      <c r="FX87" s="104"/>
      <c r="FY87" s="104"/>
      <c r="FZ87" s="104"/>
      <c r="GA87" s="104"/>
      <c r="GB87" s="104"/>
      <c r="GC87" s="104"/>
      <c r="GD87" s="104"/>
      <c r="GE87" s="104"/>
      <c r="GF87" s="104"/>
      <c r="GG87" s="104"/>
      <c r="GH87" s="104"/>
      <c r="GI87" s="104"/>
      <c r="GJ87" s="104"/>
      <c r="GK87" s="104"/>
      <c r="GL87" s="104"/>
      <c r="GM87" s="104"/>
      <c r="GN87" s="104"/>
      <c r="GO87" s="104"/>
      <c r="GP87" s="104"/>
      <c r="GQ87" s="104"/>
      <c r="GR87" s="104"/>
      <c r="GS87" s="104"/>
      <c r="GT87" s="104"/>
      <c r="GU87" s="104"/>
      <c r="GV87" s="104"/>
      <c r="GW87" s="104"/>
      <c r="GX87" s="104"/>
      <c r="GY87" s="104"/>
      <c r="GZ87" s="104"/>
      <c r="HA87" s="104"/>
      <c r="HB87" s="104"/>
      <c r="HC87" s="104"/>
      <c r="HD87" s="104"/>
      <c r="HE87" s="104"/>
      <c r="HF87" s="104"/>
      <c r="HG87" s="104"/>
      <c r="HH87" s="104"/>
      <c r="HI87" s="104"/>
      <c r="HJ87" s="104"/>
      <c r="HK87" s="104"/>
      <c r="HL87" s="104"/>
      <c r="HM87" s="104"/>
      <c r="HN87" s="104"/>
      <c r="HO87" s="104"/>
      <c r="HP87" s="104"/>
      <c r="HQ87" s="104"/>
      <c r="HR87" s="104"/>
      <c r="HS87" s="104"/>
      <c r="HT87" s="104"/>
      <c r="HU87" s="104"/>
      <c r="HV87" s="104"/>
      <c r="HW87" s="104"/>
      <c r="HX87" s="104"/>
      <c r="HY87" s="104"/>
      <c r="HZ87" s="104"/>
      <c r="IA87" s="104"/>
      <c r="IB87" s="104"/>
      <c r="IC87" s="104"/>
      <c r="ID87" s="104"/>
      <c r="IE87" s="104"/>
      <c r="IF87" s="104"/>
      <c r="IG87" s="104"/>
      <c r="IH87" s="104"/>
      <c r="II87" s="104"/>
      <c r="IJ87" s="104"/>
      <c r="IK87" s="104"/>
      <c r="IL87" s="104"/>
      <c r="IM87" s="104"/>
      <c r="IN87" s="104"/>
      <c r="IO87" s="104"/>
      <c r="IP87" s="104"/>
      <c r="IQ87" s="104"/>
      <c r="IR87" s="104"/>
      <c r="IS87" s="104"/>
      <c r="IT87" s="104"/>
      <c r="IU87" s="104"/>
      <c r="IV87" s="104"/>
    </row>
    <row r="88" spans="1:256" s="106" customFormat="1" ht="15" customHeight="1">
      <c r="C88" s="204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04"/>
      <c r="AC88" s="217"/>
      <c r="AD88" s="144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  <c r="CY88" s="138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  <c r="EU88" s="104"/>
      <c r="EV88" s="104"/>
      <c r="EW88" s="104"/>
      <c r="EX88" s="104"/>
      <c r="EY88" s="104"/>
      <c r="EZ88" s="104"/>
      <c r="FA88" s="104"/>
      <c r="FB88" s="104"/>
      <c r="FC88" s="104"/>
      <c r="FD88" s="104"/>
      <c r="FE88" s="104"/>
      <c r="FF88" s="104"/>
      <c r="FG88" s="104"/>
      <c r="FH88" s="104"/>
      <c r="FI88" s="104"/>
      <c r="FJ88" s="104"/>
      <c r="FK88" s="104"/>
      <c r="FL88" s="104"/>
      <c r="FM88" s="104"/>
      <c r="FN88" s="104"/>
      <c r="FO88" s="104"/>
      <c r="FP88" s="104"/>
      <c r="FQ88" s="104"/>
      <c r="FR88" s="104"/>
      <c r="FS88" s="104"/>
      <c r="FT88" s="104"/>
      <c r="FU88" s="104"/>
      <c r="FV88" s="104"/>
      <c r="FW88" s="104"/>
      <c r="FX88" s="104"/>
      <c r="FY88" s="104"/>
      <c r="FZ88" s="104"/>
      <c r="GA88" s="104"/>
      <c r="GB88" s="104"/>
      <c r="GC88" s="104"/>
      <c r="GD88" s="104"/>
      <c r="GE88" s="104"/>
      <c r="GF88" s="104"/>
      <c r="GG88" s="104"/>
      <c r="GH88" s="104"/>
      <c r="GI88" s="104"/>
      <c r="GJ88" s="104"/>
      <c r="GK88" s="104"/>
      <c r="GL88" s="104"/>
      <c r="GM88" s="104"/>
      <c r="GN88" s="104"/>
      <c r="GO88" s="104"/>
      <c r="GP88" s="104"/>
      <c r="GQ88" s="104"/>
      <c r="GR88" s="104"/>
      <c r="GS88" s="104"/>
      <c r="GT88" s="104"/>
      <c r="GU88" s="104"/>
      <c r="GV88" s="104"/>
      <c r="GW88" s="104"/>
      <c r="GX88" s="104"/>
      <c r="GY88" s="104"/>
      <c r="GZ88" s="104"/>
      <c r="HA88" s="104"/>
      <c r="HB88" s="104"/>
      <c r="HC88" s="104"/>
      <c r="HD88" s="104"/>
      <c r="HE88" s="104"/>
      <c r="HF88" s="104"/>
      <c r="HG88" s="104"/>
      <c r="HH88" s="104"/>
      <c r="HI88" s="104"/>
      <c r="HJ88" s="104"/>
      <c r="HK88" s="104"/>
      <c r="HL88" s="104"/>
      <c r="HM88" s="104"/>
      <c r="HN88" s="104"/>
      <c r="HO88" s="104"/>
      <c r="HP88" s="104"/>
      <c r="HQ88" s="104"/>
      <c r="HR88" s="104"/>
      <c r="HS88" s="104"/>
      <c r="HT88" s="104"/>
      <c r="HU88" s="104"/>
      <c r="HV88" s="104"/>
      <c r="HW88" s="104"/>
      <c r="HX88" s="104"/>
      <c r="HY88" s="104"/>
      <c r="HZ88" s="104"/>
      <c r="IA88" s="104"/>
      <c r="IB88" s="104"/>
      <c r="IC88" s="104"/>
      <c r="ID88" s="104"/>
      <c r="IE88" s="104"/>
      <c r="IF88" s="104"/>
      <c r="IG88" s="104"/>
      <c r="IH88" s="104"/>
      <c r="II88" s="104"/>
      <c r="IJ88" s="104"/>
      <c r="IK88" s="104"/>
      <c r="IL88" s="104"/>
      <c r="IM88" s="104"/>
      <c r="IN88" s="104"/>
      <c r="IO88" s="104"/>
      <c r="IP88" s="104"/>
      <c r="IQ88" s="104"/>
      <c r="IR88" s="104"/>
      <c r="IS88" s="104"/>
      <c r="IT88" s="104"/>
      <c r="IU88" s="104"/>
      <c r="IV88" s="104"/>
    </row>
    <row r="89" spans="1:256" s="308" customFormat="1" ht="25.2" customHeight="1">
      <c r="A89" s="302"/>
      <c r="B89" s="303" t="s">
        <v>60</v>
      </c>
      <c r="C89" s="304"/>
      <c r="D89" s="305">
        <f t="shared" ref="D89:AA89" si="99">D90+D99+D107+D113+D101</f>
        <v>0</v>
      </c>
      <c r="E89" s="305">
        <f t="shared" si="99"/>
        <v>0</v>
      </c>
      <c r="F89" s="305">
        <f t="shared" si="99"/>
        <v>751440.78947368427</v>
      </c>
      <c r="G89" s="305">
        <f t="shared" si="99"/>
        <v>751440.78947368427</v>
      </c>
      <c r="H89" s="305">
        <f t="shared" si="99"/>
        <v>956250</v>
      </c>
      <c r="I89" s="305">
        <f t="shared" si="99"/>
        <v>956250</v>
      </c>
      <c r="J89" s="305">
        <f t="shared" si="99"/>
        <v>1228440.7894736843</v>
      </c>
      <c r="K89" s="305">
        <f t="shared" si="99"/>
        <v>1228440.7894736843</v>
      </c>
      <c r="L89" s="305">
        <f t="shared" si="99"/>
        <v>1396894.7368421054</v>
      </c>
      <c r="M89" s="305">
        <f t="shared" si="99"/>
        <v>1687546.0526315789</v>
      </c>
      <c r="N89" s="305">
        <f t="shared" si="99"/>
        <v>1921231.5789473685</v>
      </c>
      <c r="O89" s="305">
        <f t="shared" si="99"/>
        <v>1921231.5789473685</v>
      </c>
      <c r="P89" s="305">
        <f t="shared" si="99"/>
        <v>1921231.5789473685</v>
      </c>
      <c r="Q89" s="305">
        <f t="shared" si="99"/>
        <v>1887881.5789473685</v>
      </c>
      <c r="R89" s="305">
        <f t="shared" si="99"/>
        <v>1921231.5789473685</v>
      </c>
      <c r="S89" s="305">
        <f t="shared" si="99"/>
        <v>1921231.5789473685</v>
      </c>
      <c r="T89" s="305">
        <f t="shared" si="99"/>
        <v>1921231.5789473685</v>
      </c>
      <c r="U89" s="305">
        <f t="shared" si="99"/>
        <v>1921231.5789473685</v>
      </c>
      <c r="V89" s="305">
        <f t="shared" si="99"/>
        <v>1921231.5789473685</v>
      </c>
      <c r="W89" s="305">
        <f t="shared" si="99"/>
        <v>1921231.5789473685</v>
      </c>
      <c r="X89" s="305">
        <f t="shared" si="99"/>
        <v>1921231.5789473685</v>
      </c>
      <c r="Y89" s="305">
        <f t="shared" si="99"/>
        <v>1921231.5789473685</v>
      </c>
      <c r="Z89" s="305">
        <f t="shared" si="99"/>
        <v>1921231.5789473685</v>
      </c>
      <c r="AA89" s="305">
        <f t="shared" si="99"/>
        <v>1921231.5789473685</v>
      </c>
      <c r="AB89" s="305"/>
      <c r="AC89" s="305"/>
      <c r="AD89" s="306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  <c r="BQ89" s="307"/>
      <c r="BR89" s="307"/>
      <c r="BS89" s="307"/>
      <c r="BT89" s="307"/>
      <c r="BU89" s="307"/>
      <c r="BV89" s="307"/>
      <c r="BW89" s="307"/>
      <c r="BX89" s="307"/>
      <c r="BY89" s="307"/>
      <c r="BZ89" s="307"/>
      <c r="CA89" s="307"/>
      <c r="CB89" s="307"/>
      <c r="CC89" s="307"/>
      <c r="CD89" s="307"/>
      <c r="CE89" s="307"/>
      <c r="CF89" s="307"/>
      <c r="CG89" s="307"/>
      <c r="CH89" s="307"/>
      <c r="CI89" s="307"/>
      <c r="CJ89" s="307"/>
      <c r="CK89" s="307"/>
      <c r="CL89" s="307"/>
      <c r="CM89" s="307"/>
      <c r="CN89" s="307"/>
      <c r="CO89" s="307"/>
      <c r="CP89" s="307"/>
      <c r="CQ89" s="307"/>
      <c r="CR89" s="307"/>
      <c r="CS89" s="307"/>
      <c r="CT89" s="307"/>
      <c r="CU89" s="307"/>
      <c r="CV89" s="307"/>
      <c r="CW89" s="307"/>
      <c r="CX89" s="307"/>
      <c r="CY89" s="307"/>
      <c r="CZ89" s="307"/>
      <c r="DA89" s="307"/>
      <c r="DB89" s="307"/>
      <c r="DC89" s="307"/>
      <c r="DD89" s="307"/>
      <c r="DE89" s="307"/>
      <c r="DF89" s="307"/>
      <c r="DG89" s="307"/>
      <c r="DH89" s="307"/>
      <c r="DI89" s="307"/>
      <c r="DJ89" s="307"/>
      <c r="DK89" s="307"/>
      <c r="DL89" s="307"/>
      <c r="DM89" s="307"/>
      <c r="DN89" s="307"/>
      <c r="DO89" s="307"/>
      <c r="DP89" s="307"/>
      <c r="DQ89" s="307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7"/>
      <c r="EH89" s="307"/>
      <c r="EI89" s="307"/>
      <c r="EJ89" s="307"/>
      <c r="EK89" s="307"/>
      <c r="EL89" s="307"/>
      <c r="EM89" s="307"/>
      <c r="EN89" s="307"/>
      <c r="EO89" s="307"/>
      <c r="EP89" s="307"/>
      <c r="EQ89" s="307"/>
      <c r="ER89" s="307"/>
      <c r="ES89" s="307"/>
      <c r="ET89" s="307"/>
      <c r="EU89" s="307"/>
      <c r="EV89" s="307"/>
      <c r="EW89" s="307"/>
      <c r="EX89" s="307"/>
      <c r="EY89" s="307"/>
      <c r="EZ89" s="307"/>
      <c r="FA89" s="307"/>
      <c r="FB89" s="307"/>
      <c r="FC89" s="307"/>
      <c r="FD89" s="307"/>
      <c r="FE89" s="307"/>
      <c r="FF89" s="307"/>
      <c r="FG89" s="307"/>
      <c r="FH89" s="307"/>
      <c r="FI89" s="307"/>
      <c r="FJ89" s="307"/>
      <c r="FK89" s="307"/>
      <c r="FL89" s="307"/>
      <c r="FM89" s="307"/>
      <c r="FN89" s="307"/>
      <c r="FO89" s="307"/>
      <c r="FP89" s="307"/>
      <c r="FQ89" s="307"/>
      <c r="FR89" s="307"/>
      <c r="FS89" s="307"/>
      <c r="FT89" s="307"/>
      <c r="FU89" s="307"/>
      <c r="FV89" s="307"/>
      <c r="FW89" s="307"/>
      <c r="FX89" s="307"/>
      <c r="FY89" s="307"/>
      <c r="FZ89" s="307"/>
      <c r="GA89" s="307"/>
      <c r="GB89" s="307"/>
      <c r="GC89" s="307"/>
      <c r="GD89" s="307"/>
      <c r="GE89" s="307"/>
      <c r="GF89" s="307"/>
      <c r="GG89" s="307"/>
      <c r="GH89" s="307"/>
      <c r="GI89" s="307"/>
      <c r="GJ89" s="307"/>
      <c r="GK89" s="307"/>
      <c r="GL89" s="307"/>
      <c r="GM89" s="307"/>
      <c r="GN89" s="307"/>
      <c r="GO89" s="307"/>
      <c r="GP89" s="307"/>
      <c r="GQ89" s="307"/>
      <c r="GR89" s="307"/>
      <c r="GS89" s="307"/>
      <c r="GT89" s="307"/>
      <c r="GU89" s="307"/>
      <c r="GV89" s="307"/>
      <c r="GW89" s="307"/>
      <c r="GX89" s="307"/>
      <c r="GY89" s="307"/>
      <c r="GZ89" s="307"/>
      <c r="HA89" s="307"/>
      <c r="HB89" s="307"/>
      <c r="HC89" s="307"/>
      <c r="HD89" s="307"/>
      <c r="HE89" s="307"/>
      <c r="HF89" s="307"/>
      <c r="HG89" s="307"/>
      <c r="HH89" s="307"/>
      <c r="HI89" s="307"/>
      <c r="HJ89" s="307"/>
      <c r="HK89" s="307"/>
      <c r="HL89" s="307"/>
      <c r="HM89" s="307"/>
      <c r="HN89" s="307"/>
      <c r="HO89" s="307"/>
      <c r="HP89" s="307"/>
      <c r="HQ89" s="307"/>
      <c r="HR89" s="307"/>
      <c r="HS89" s="307"/>
      <c r="HT89" s="307"/>
      <c r="HU89" s="307"/>
      <c r="HV89" s="307"/>
      <c r="HW89" s="307"/>
      <c r="HX89" s="307"/>
      <c r="HY89" s="307"/>
      <c r="HZ89" s="307"/>
      <c r="IA89" s="307"/>
      <c r="IB89" s="307"/>
      <c r="IC89" s="307"/>
      <c r="ID89" s="307"/>
      <c r="IE89" s="307"/>
      <c r="IF89" s="307"/>
      <c r="IG89" s="307"/>
      <c r="IH89" s="307"/>
      <c r="II89" s="307"/>
      <c r="IJ89" s="307"/>
      <c r="IK89" s="307"/>
      <c r="IL89" s="307"/>
      <c r="IM89" s="307"/>
      <c r="IN89" s="307"/>
      <c r="IO89" s="307"/>
      <c r="IP89" s="307"/>
      <c r="IQ89" s="307"/>
      <c r="IR89" s="307"/>
      <c r="IS89" s="307"/>
      <c r="IT89" s="307"/>
      <c r="IU89" s="307"/>
      <c r="IV89" s="307"/>
    </row>
    <row r="90" spans="1:256" s="193" customFormat="1" ht="15.6" customHeight="1">
      <c r="A90" s="191"/>
      <c r="B90" s="192" t="s">
        <v>135</v>
      </c>
      <c r="C90" s="259"/>
      <c r="D90" s="260">
        <f>SUM(D91:D96)</f>
        <v>0</v>
      </c>
      <c r="E90" s="260">
        <f t="shared" ref="E90:AA90" si="100">SUM(E91:E96)</f>
        <v>0</v>
      </c>
      <c r="F90" s="260">
        <f t="shared" si="100"/>
        <v>506315.78947368427</v>
      </c>
      <c r="G90" s="260">
        <f t="shared" si="100"/>
        <v>506315.78947368427</v>
      </c>
      <c r="H90" s="260">
        <f t="shared" si="100"/>
        <v>680000</v>
      </c>
      <c r="I90" s="260">
        <f t="shared" si="100"/>
        <v>680000</v>
      </c>
      <c r="J90" s="260">
        <f t="shared" si="100"/>
        <v>906315.78947368427</v>
      </c>
      <c r="K90" s="260">
        <f t="shared" si="100"/>
        <v>906315.78947368427</v>
      </c>
      <c r="L90" s="260">
        <f t="shared" si="100"/>
        <v>1037894.7368421054</v>
      </c>
      <c r="M90" s="260">
        <f t="shared" si="100"/>
        <v>1188421.0526315789</v>
      </c>
      <c r="N90" s="260">
        <f t="shared" si="100"/>
        <v>1380631.5789473685</v>
      </c>
      <c r="O90" s="260">
        <f t="shared" si="100"/>
        <v>1380631.5789473685</v>
      </c>
      <c r="P90" s="260">
        <f t="shared" si="100"/>
        <v>1380631.5789473685</v>
      </c>
      <c r="Q90" s="260">
        <f t="shared" si="100"/>
        <v>1380631.5789473685</v>
      </c>
      <c r="R90" s="260">
        <f t="shared" si="100"/>
        <v>1380631.5789473685</v>
      </c>
      <c r="S90" s="260">
        <f t="shared" si="100"/>
        <v>1380631.5789473685</v>
      </c>
      <c r="T90" s="260">
        <f t="shared" si="100"/>
        <v>1380631.5789473685</v>
      </c>
      <c r="U90" s="260">
        <f t="shared" si="100"/>
        <v>1380631.5789473685</v>
      </c>
      <c r="V90" s="260">
        <f t="shared" si="100"/>
        <v>1380631.5789473685</v>
      </c>
      <c r="W90" s="260">
        <f t="shared" si="100"/>
        <v>1380631.5789473685</v>
      </c>
      <c r="X90" s="260">
        <f t="shared" si="100"/>
        <v>1380631.5789473685</v>
      </c>
      <c r="Y90" s="260">
        <f t="shared" si="100"/>
        <v>1380631.5789473685</v>
      </c>
      <c r="Z90" s="260">
        <f t="shared" si="100"/>
        <v>1380631.5789473685</v>
      </c>
      <c r="AA90" s="260">
        <f t="shared" si="100"/>
        <v>1380631.5789473685</v>
      </c>
      <c r="AB90" s="260"/>
      <c r="AC90" s="260"/>
      <c r="AD90" s="194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  <c r="CO90" s="195"/>
      <c r="CP90" s="195"/>
      <c r="CQ90" s="195"/>
      <c r="CR90" s="195"/>
      <c r="CS90" s="195"/>
      <c r="CT90" s="195"/>
      <c r="CU90" s="195"/>
      <c r="CV90" s="195"/>
      <c r="CW90" s="195"/>
      <c r="CX90" s="195"/>
      <c r="CY90" s="195"/>
      <c r="CZ90" s="195"/>
      <c r="DA90" s="195"/>
      <c r="DB90" s="195"/>
      <c r="DC90" s="195"/>
      <c r="DD90" s="195"/>
      <c r="DE90" s="195"/>
      <c r="DF90" s="195"/>
      <c r="DG90" s="195"/>
      <c r="DH90" s="195"/>
      <c r="DI90" s="195"/>
      <c r="DJ90" s="195"/>
      <c r="DK90" s="195"/>
      <c r="DL90" s="195"/>
      <c r="DM90" s="195"/>
      <c r="DN90" s="195"/>
      <c r="DO90" s="195"/>
      <c r="DP90" s="195"/>
      <c r="DQ90" s="195"/>
      <c r="DR90" s="195"/>
      <c r="DS90" s="195"/>
      <c r="DT90" s="195"/>
      <c r="DU90" s="195"/>
      <c r="DV90" s="195"/>
      <c r="DW90" s="195"/>
      <c r="DX90" s="195"/>
      <c r="DY90" s="195"/>
      <c r="DZ90" s="195"/>
      <c r="EA90" s="195"/>
      <c r="EB90" s="195"/>
      <c r="EC90" s="195"/>
      <c r="ED90" s="195"/>
      <c r="EE90" s="195"/>
      <c r="EF90" s="195"/>
      <c r="EG90" s="195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5"/>
      <c r="ES90" s="195"/>
      <c r="ET90" s="195"/>
      <c r="EU90" s="195"/>
      <c r="EV90" s="195"/>
      <c r="EW90" s="195"/>
      <c r="EX90" s="195"/>
      <c r="EY90" s="195"/>
      <c r="EZ90" s="195"/>
      <c r="FA90" s="195"/>
      <c r="FB90" s="195"/>
      <c r="FC90" s="195"/>
      <c r="FD90" s="195"/>
      <c r="FE90" s="195"/>
      <c r="FF90" s="195"/>
      <c r="FG90" s="195"/>
      <c r="FH90" s="195"/>
      <c r="FI90" s="195"/>
      <c r="FJ90" s="195"/>
      <c r="FK90" s="195"/>
      <c r="FL90" s="195"/>
      <c r="FM90" s="195"/>
      <c r="FN90" s="195"/>
      <c r="FO90" s="195"/>
      <c r="FP90" s="195"/>
      <c r="FQ90" s="195"/>
      <c r="FR90" s="195"/>
      <c r="FS90" s="195"/>
      <c r="FT90" s="195"/>
      <c r="FU90" s="195"/>
      <c r="FV90" s="195"/>
      <c r="FW90" s="195"/>
      <c r="FX90" s="195"/>
      <c r="FY90" s="195"/>
      <c r="FZ90" s="195"/>
      <c r="GA90" s="195"/>
      <c r="GB90" s="195"/>
      <c r="GC90" s="195"/>
      <c r="GD90" s="195"/>
      <c r="GE90" s="195"/>
      <c r="GF90" s="195"/>
      <c r="GG90" s="195"/>
      <c r="GH90" s="195"/>
      <c r="GI90" s="195"/>
      <c r="GJ90" s="195"/>
      <c r="GK90" s="195"/>
      <c r="GL90" s="195"/>
      <c r="GM90" s="195"/>
      <c r="GN90" s="195"/>
      <c r="GO90" s="195"/>
      <c r="GP90" s="195"/>
      <c r="GQ90" s="195"/>
      <c r="GR90" s="195"/>
      <c r="GS90" s="195"/>
      <c r="GT90" s="195"/>
      <c r="GU90" s="195"/>
      <c r="GV90" s="195"/>
      <c r="GW90" s="195"/>
      <c r="GX90" s="195"/>
      <c r="GY90" s="195"/>
      <c r="GZ90" s="195"/>
      <c r="HA90" s="195"/>
      <c r="HB90" s="195"/>
      <c r="HC90" s="195"/>
      <c r="HD90" s="195"/>
      <c r="HE90" s="195"/>
      <c r="HF90" s="195"/>
      <c r="HG90" s="195"/>
      <c r="HH90" s="195"/>
      <c r="HI90" s="195"/>
      <c r="HJ90" s="195"/>
      <c r="HK90" s="195"/>
      <c r="HL90" s="195"/>
      <c r="HM90" s="195"/>
      <c r="HN90" s="195"/>
      <c r="HO90" s="195"/>
      <c r="HP90" s="195"/>
      <c r="HQ90" s="195"/>
      <c r="HR90" s="195"/>
      <c r="HS90" s="195"/>
      <c r="HT90" s="195"/>
      <c r="HU90" s="195"/>
      <c r="HV90" s="195"/>
      <c r="HW90" s="195"/>
      <c r="HX90" s="195"/>
      <c r="HY90" s="195"/>
      <c r="HZ90" s="195"/>
      <c r="IA90" s="195"/>
      <c r="IB90" s="195"/>
      <c r="IC90" s="195"/>
      <c r="ID90" s="195"/>
      <c r="IE90" s="195"/>
      <c r="IF90" s="195"/>
      <c r="IG90" s="195"/>
      <c r="IH90" s="195"/>
      <c r="II90" s="195"/>
      <c r="IJ90" s="195"/>
      <c r="IK90" s="195"/>
      <c r="IL90" s="195"/>
      <c r="IM90" s="195"/>
      <c r="IN90" s="195"/>
      <c r="IO90" s="195"/>
      <c r="IP90" s="195"/>
      <c r="IQ90" s="195"/>
      <c r="IR90" s="195"/>
      <c r="IS90" s="195"/>
      <c r="IT90" s="195"/>
      <c r="IU90" s="195"/>
      <c r="IV90" s="195"/>
    </row>
    <row r="91" spans="1:256" s="136" customFormat="1" ht="15" customHeight="1">
      <c r="B91" s="188" t="s">
        <v>136</v>
      </c>
      <c r="C91" s="235"/>
      <c r="D91" s="251">
        <f>Опермодель!$C$6*D4</f>
        <v>0</v>
      </c>
      <c r="E91" s="251">
        <f>Опермодель!$C$6*E4</f>
        <v>0</v>
      </c>
      <c r="F91" s="251">
        <f>Опермодель!$C$6*F4</f>
        <v>73684.210526315801</v>
      </c>
      <c r="G91" s="251">
        <f>Опермодель!$C$6*G4</f>
        <v>73684.210526315801</v>
      </c>
      <c r="H91" s="251">
        <f>Опермодель!$C$6*H4</f>
        <v>105263.15789473685</v>
      </c>
      <c r="I91" s="251">
        <f>Опермодель!$C$6*I4</f>
        <v>105263.15789473685</v>
      </c>
      <c r="J91" s="251">
        <f>Опермодель!$C$6*J4</f>
        <v>157894.73684210528</v>
      </c>
      <c r="K91" s="251">
        <f>Опермодель!$C$6*K4</f>
        <v>157894.73684210528</v>
      </c>
      <c r="L91" s="251">
        <f>Опермодель!$C$6*L4</f>
        <v>210526.31578947371</v>
      </c>
      <c r="M91" s="251">
        <f>Опермодель!$C$6*M4</f>
        <v>263157.89473684214</v>
      </c>
      <c r="N91" s="251">
        <f>Опермодель!$C$6*N4</f>
        <v>315789.47368421056</v>
      </c>
      <c r="O91" s="251">
        <f>Опермодель!$C$6*O4</f>
        <v>315789.47368421056</v>
      </c>
      <c r="P91" s="251">
        <f>Опермодель!$C$6*P4</f>
        <v>315789.47368421056</v>
      </c>
      <c r="Q91" s="251">
        <f>Опермодель!$C$6*Q4</f>
        <v>315789.47368421056</v>
      </c>
      <c r="R91" s="251">
        <f>Опермодель!$C$6*R4</f>
        <v>315789.47368421056</v>
      </c>
      <c r="S91" s="251">
        <f>Опермодель!$C$6*S4</f>
        <v>315789.47368421056</v>
      </c>
      <c r="T91" s="251">
        <f>Опермодель!$C$6*T4</f>
        <v>315789.47368421056</v>
      </c>
      <c r="U91" s="251">
        <f>Опермодель!$C$6*U4</f>
        <v>315789.47368421056</v>
      </c>
      <c r="V91" s="251">
        <f>Опермодель!$C$6*V4</f>
        <v>315789.47368421056</v>
      </c>
      <c r="W91" s="251">
        <f>Опермодель!$C$6*W4</f>
        <v>315789.47368421056</v>
      </c>
      <c r="X91" s="251">
        <f>Опермодель!$C$6*X4</f>
        <v>315789.47368421056</v>
      </c>
      <c r="Y91" s="251">
        <f>Опермодель!$C$6*Y4</f>
        <v>315789.47368421056</v>
      </c>
      <c r="Z91" s="251">
        <f>Опермодель!$C$6*Z4</f>
        <v>315789.47368421056</v>
      </c>
      <c r="AA91" s="251">
        <f>Опермодель!$C$6*AA4</f>
        <v>315789.47368421056</v>
      </c>
      <c r="AB91" s="252"/>
      <c r="AC91" s="252"/>
      <c r="AD91" s="189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35"/>
      <c r="FO91" s="135"/>
      <c r="FP91" s="135"/>
      <c r="FQ91" s="135"/>
      <c r="FR91" s="135"/>
      <c r="FS91" s="135"/>
      <c r="FT91" s="135"/>
      <c r="FU91" s="135"/>
      <c r="FV91" s="135"/>
      <c r="FW91" s="135"/>
      <c r="FX91" s="135"/>
      <c r="FY91" s="135"/>
      <c r="FZ91" s="135"/>
      <c r="GA91" s="135"/>
      <c r="GB91" s="135"/>
      <c r="GC91" s="135"/>
      <c r="GD91" s="135"/>
      <c r="GE91" s="135"/>
      <c r="GF91" s="135"/>
      <c r="GG91" s="135"/>
      <c r="GH91" s="135"/>
      <c r="GI91" s="135"/>
      <c r="GJ91" s="135"/>
      <c r="GK91" s="135"/>
      <c r="GL91" s="135"/>
      <c r="GM91" s="135"/>
      <c r="GN91" s="135"/>
      <c r="GO91" s="135"/>
      <c r="GP91" s="135"/>
      <c r="GQ91" s="135"/>
      <c r="GR91" s="135"/>
      <c r="GS91" s="135"/>
      <c r="GT91" s="135"/>
      <c r="GU91" s="135"/>
      <c r="GV91" s="135"/>
      <c r="GW91" s="135"/>
      <c r="GX91" s="135"/>
      <c r="GY91" s="135"/>
      <c r="GZ91" s="135"/>
      <c r="HA91" s="135"/>
      <c r="HB91" s="135"/>
      <c r="HC91" s="135"/>
      <c r="HD91" s="135"/>
      <c r="HE91" s="135"/>
      <c r="HF91" s="135"/>
      <c r="HG91" s="135"/>
      <c r="HH91" s="135"/>
      <c r="HI91" s="135"/>
      <c r="HJ91" s="135"/>
      <c r="HK91" s="135"/>
      <c r="HL91" s="135"/>
      <c r="HM91" s="135"/>
      <c r="HN91" s="135"/>
      <c r="HO91" s="135"/>
      <c r="HP91" s="135"/>
      <c r="HQ91" s="135"/>
      <c r="HR91" s="135"/>
      <c r="HS91" s="135"/>
      <c r="HT91" s="135"/>
      <c r="HU91" s="135"/>
      <c r="HV91" s="135"/>
      <c r="HW91" s="135"/>
      <c r="HX91" s="135"/>
      <c r="HY91" s="135"/>
      <c r="HZ91" s="135"/>
      <c r="IA91" s="135"/>
      <c r="IB91" s="135"/>
      <c r="IC91" s="135"/>
      <c r="ID91" s="135"/>
      <c r="IE91" s="135"/>
      <c r="IF91" s="135"/>
      <c r="IG91" s="135"/>
      <c r="IH91" s="135"/>
      <c r="II91" s="135"/>
      <c r="IJ91" s="135"/>
      <c r="IK91" s="135"/>
      <c r="IL91" s="135"/>
      <c r="IM91" s="135"/>
      <c r="IN91" s="135"/>
      <c r="IO91" s="135"/>
      <c r="IP91" s="135"/>
      <c r="IQ91" s="135"/>
      <c r="IR91" s="135"/>
      <c r="IS91" s="135"/>
      <c r="IT91" s="135"/>
      <c r="IU91" s="135"/>
      <c r="IV91" s="135"/>
    </row>
    <row r="92" spans="1:256" s="106" customFormat="1" ht="15" customHeight="1">
      <c r="B92" s="175" t="s">
        <v>137</v>
      </c>
      <c r="C92" s="204"/>
      <c r="D92" s="253">
        <f>Опермодель!$D$6*D5</f>
        <v>0</v>
      </c>
      <c r="E92" s="253">
        <f>Опермодель!$D$6*E5</f>
        <v>0</v>
      </c>
      <c r="F92" s="253">
        <f>Опермодель!$D$6*F5</f>
        <v>110526.31578947368</v>
      </c>
      <c r="G92" s="253">
        <f>Опермодель!$D$6*G5</f>
        <v>110526.31578947368</v>
      </c>
      <c r="H92" s="253">
        <f>Опермодель!$D$6*H5</f>
        <v>157894.73684210525</v>
      </c>
      <c r="I92" s="253">
        <f>Опермодель!$D$6*I5</f>
        <v>157894.73684210525</v>
      </c>
      <c r="J92" s="253">
        <f>Опермодель!$D$6*J5</f>
        <v>236842.10526315789</v>
      </c>
      <c r="K92" s="253">
        <f>Опермодель!$D$6*K5</f>
        <v>236842.10526315789</v>
      </c>
      <c r="L92" s="253">
        <f>Опермодель!$D$6*L5</f>
        <v>315789.4736842105</v>
      </c>
      <c r="M92" s="253">
        <f>Опермодель!$D$6*M5</f>
        <v>394736.84210526315</v>
      </c>
      <c r="N92" s="253">
        <f>Опермодель!$D$6*N5</f>
        <v>473684.21052631579</v>
      </c>
      <c r="O92" s="253">
        <f>Опермодель!$D$6*O5</f>
        <v>473684.21052631579</v>
      </c>
      <c r="P92" s="253">
        <f>Опермодель!$D$6*P5</f>
        <v>473684.21052631579</v>
      </c>
      <c r="Q92" s="253">
        <f>Опермодель!$D$6*Q5</f>
        <v>473684.21052631579</v>
      </c>
      <c r="R92" s="253">
        <f>Опермодель!$D$6*R5</f>
        <v>473684.21052631579</v>
      </c>
      <c r="S92" s="253">
        <f>Опермодель!$D$6*S5</f>
        <v>473684.21052631579</v>
      </c>
      <c r="T92" s="253">
        <f>Опермодель!$D$6*T5</f>
        <v>473684.21052631579</v>
      </c>
      <c r="U92" s="253">
        <f>Опермодель!$D$6*U5</f>
        <v>473684.21052631579</v>
      </c>
      <c r="V92" s="253">
        <f>Опермодель!$D$6*V5</f>
        <v>473684.21052631579</v>
      </c>
      <c r="W92" s="253">
        <f>Опермодель!$D$6*W5</f>
        <v>473684.21052631579</v>
      </c>
      <c r="X92" s="253">
        <f>Опермодель!$D$6*X5</f>
        <v>473684.21052631579</v>
      </c>
      <c r="Y92" s="253">
        <f>Опермодель!$D$6*Y5</f>
        <v>473684.21052631579</v>
      </c>
      <c r="Z92" s="253">
        <f>Опермодель!$D$6*Z5</f>
        <v>473684.21052631579</v>
      </c>
      <c r="AA92" s="253">
        <f>Опермодель!$D$6*AA5</f>
        <v>473684.21052631579</v>
      </c>
      <c r="AB92" s="254"/>
      <c r="AC92" s="254"/>
      <c r="AD92" s="146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38"/>
      <c r="CU92" s="138"/>
      <c r="CV92" s="138"/>
      <c r="CW92" s="138"/>
      <c r="CX92" s="138"/>
      <c r="CY92" s="138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04"/>
      <c r="EZ92" s="104"/>
      <c r="FA92" s="104"/>
      <c r="FB92" s="104"/>
      <c r="FC92" s="104"/>
      <c r="FD92" s="104"/>
      <c r="FE92" s="104"/>
      <c r="FF92" s="104"/>
      <c r="FG92" s="104"/>
      <c r="FH92" s="104"/>
      <c r="FI92" s="104"/>
      <c r="FJ92" s="104"/>
      <c r="FK92" s="104"/>
      <c r="FL92" s="104"/>
      <c r="FM92" s="104"/>
      <c r="FN92" s="104"/>
      <c r="FO92" s="104"/>
      <c r="FP92" s="104"/>
      <c r="FQ92" s="104"/>
      <c r="FR92" s="104"/>
      <c r="FS92" s="104"/>
      <c r="FT92" s="104"/>
      <c r="FU92" s="104"/>
      <c r="FV92" s="104"/>
      <c r="FW92" s="104"/>
      <c r="FX92" s="104"/>
      <c r="FY92" s="104"/>
      <c r="FZ92" s="104"/>
      <c r="GA92" s="104"/>
      <c r="GB92" s="104"/>
      <c r="GC92" s="104"/>
      <c r="GD92" s="104"/>
      <c r="GE92" s="104"/>
      <c r="GF92" s="104"/>
      <c r="GG92" s="104"/>
      <c r="GH92" s="104"/>
      <c r="GI92" s="104"/>
      <c r="GJ92" s="104"/>
      <c r="GK92" s="104"/>
      <c r="GL92" s="104"/>
      <c r="GM92" s="104"/>
      <c r="GN92" s="104"/>
      <c r="GO92" s="104"/>
      <c r="GP92" s="104"/>
      <c r="GQ92" s="104"/>
      <c r="GR92" s="104"/>
      <c r="GS92" s="104"/>
      <c r="GT92" s="104"/>
      <c r="GU92" s="104"/>
      <c r="GV92" s="104"/>
      <c r="GW92" s="104"/>
      <c r="GX92" s="104"/>
      <c r="GY92" s="104"/>
      <c r="GZ92" s="104"/>
      <c r="HA92" s="104"/>
      <c r="HB92" s="104"/>
      <c r="HC92" s="104"/>
      <c r="HD92" s="104"/>
      <c r="HE92" s="104"/>
      <c r="HF92" s="104"/>
      <c r="HG92" s="104"/>
      <c r="HH92" s="104"/>
      <c r="HI92" s="104"/>
      <c r="HJ92" s="104"/>
      <c r="HK92" s="104"/>
      <c r="HL92" s="104"/>
      <c r="HM92" s="104"/>
      <c r="HN92" s="104"/>
      <c r="HO92" s="104"/>
      <c r="HP92" s="104"/>
      <c r="HQ92" s="104"/>
      <c r="HR92" s="104"/>
      <c r="HS92" s="104"/>
      <c r="HT92" s="104"/>
      <c r="HU92" s="104"/>
      <c r="HV92" s="104"/>
      <c r="HW92" s="104"/>
      <c r="HX92" s="104"/>
      <c r="HY92" s="104"/>
      <c r="HZ92" s="104"/>
      <c r="IA92" s="104"/>
      <c r="IB92" s="104"/>
      <c r="IC92" s="104"/>
      <c r="ID92" s="104"/>
      <c r="IE92" s="104"/>
      <c r="IF92" s="104"/>
      <c r="IG92" s="104"/>
      <c r="IH92" s="104"/>
      <c r="II92" s="104"/>
      <c r="IJ92" s="104"/>
      <c r="IK92" s="104"/>
      <c r="IL92" s="104"/>
      <c r="IM92" s="104"/>
      <c r="IN92" s="104"/>
      <c r="IO92" s="104"/>
      <c r="IP92" s="104"/>
      <c r="IQ92" s="104"/>
      <c r="IR92" s="104"/>
      <c r="IS92" s="104"/>
      <c r="IT92" s="104"/>
      <c r="IU92" s="104"/>
      <c r="IV92" s="104"/>
    </row>
    <row r="93" spans="1:256" s="106" customFormat="1" ht="15" customHeight="1">
      <c r="B93" s="175" t="s">
        <v>138</v>
      </c>
      <c r="C93" s="204"/>
      <c r="D93" s="253">
        <f>Опермодель!$E$6*D6</f>
        <v>0</v>
      </c>
      <c r="E93" s="253">
        <f>Опермодель!$E$6*E6</f>
        <v>0</v>
      </c>
      <c r="F93" s="253">
        <f>Опермодель!$E$6*F6</f>
        <v>94736.84210526316</v>
      </c>
      <c r="G93" s="253">
        <f>Опермодель!$E$6*G6</f>
        <v>94736.84210526316</v>
      </c>
      <c r="H93" s="253">
        <f>Опермодель!$E$6*H6</f>
        <v>113684.2105263158</v>
      </c>
      <c r="I93" s="253">
        <f>Опермодель!$E$6*I6</f>
        <v>113684.2105263158</v>
      </c>
      <c r="J93" s="253">
        <f>Опермодель!$E$6*J6</f>
        <v>132631.57894736843</v>
      </c>
      <c r="K93" s="253">
        <f>Опермодель!$E$6*K6</f>
        <v>132631.57894736843</v>
      </c>
      <c r="L93" s="253">
        <f>Опермодель!$E$6*L6</f>
        <v>132631.57894736843</v>
      </c>
      <c r="M93" s="253">
        <f>Опермодель!$E$6*M6</f>
        <v>151578.94736842107</v>
      </c>
      <c r="N93" s="253">
        <f>Опермодель!$E$6*N6</f>
        <v>151578.94736842107</v>
      </c>
      <c r="O93" s="253">
        <f>Опермодель!$E$6*O6</f>
        <v>151578.94736842107</v>
      </c>
      <c r="P93" s="253">
        <f>Опермодель!$E$6*P6</f>
        <v>151578.94736842107</v>
      </c>
      <c r="Q93" s="253">
        <f>Опермодель!$E$6*Q6</f>
        <v>151578.94736842107</v>
      </c>
      <c r="R93" s="253">
        <f>Опермодель!$E$6*R6</f>
        <v>151578.94736842107</v>
      </c>
      <c r="S93" s="253">
        <f>Опермодель!$E$6*S6</f>
        <v>151578.94736842107</v>
      </c>
      <c r="T93" s="253">
        <f>Опермодель!$E$6*T6</f>
        <v>151578.94736842107</v>
      </c>
      <c r="U93" s="253">
        <f>Опермодель!$E$6*U6</f>
        <v>151578.94736842107</v>
      </c>
      <c r="V93" s="253">
        <f>Опермодель!$E$6*V6</f>
        <v>151578.94736842107</v>
      </c>
      <c r="W93" s="253">
        <f>Опермодель!$E$6*W6</f>
        <v>151578.94736842107</v>
      </c>
      <c r="X93" s="253">
        <f>Опермодель!$E$6*X6</f>
        <v>151578.94736842107</v>
      </c>
      <c r="Y93" s="253">
        <f>Опермодель!$E$6*Y6</f>
        <v>151578.94736842107</v>
      </c>
      <c r="Z93" s="253">
        <f>Опермодель!$E$6*Z6</f>
        <v>151578.94736842107</v>
      </c>
      <c r="AA93" s="253">
        <f>Опермодель!$E$6*AA6</f>
        <v>151578.94736842107</v>
      </c>
      <c r="AB93" s="254"/>
      <c r="AC93" s="256"/>
      <c r="AD93" s="144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  <c r="CW93" s="138"/>
      <c r="CX93" s="138"/>
      <c r="CY93" s="138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04"/>
      <c r="EX93" s="104"/>
      <c r="EY93" s="104"/>
      <c r="EZ93" s="104"/>
      <c r="FA93" s="104"/>
      <c r="FB93" s="104"/>
      <c r="FC93" s="104"/>
      <c r="FD93" s="104"/>
      <c r="FE93" s="104"/>
      <c r="FF93" s="104"/>
      <c r="FG93" s="104"/>
      <c r="FH93" s="104"/>
      <c r="FI93" s="104"/>
      <c r="FJ93" s="104"/>
      <c r="FK93" s="104"/>
      <c r="FL93" s="104"/>
      <c r="FM93" s="104"/>
      <c r="FN93" s="104"/>
      <c r="FO93" s="104"/>
      <c r="FP93" s="104"/>
      <c r="FQ93" s="104"/>
      <c r="FR93" s="104"/>
      <c r="FS93" s="104"/>
      <c r="FT93" s="104"/>
      <c r="FU93" s="104"/>
      <c r="FV93" s="104"/>
      <c r="FW93" s="104"/>
      <c r="FX93" s="104"/>
      <c r="FY93" s="104"/>
      <c r="FZ93" s="104"/>
      <c r="GA93" s="104"/>
      <c r="GB93" s="104"/>
      <c r="GC93" s="104"/>
      <c r="GD93" s="104"/>
      <c r="GE93" s="104"/>
      <c r="GF93" s="104"/>
      <c r="GG93" s="104"/>
      <c r="GH93" s="104"/>
      <c r="GI93" s="104"/>
      <c r="GJ93" s="104"/>
      <c r="GK93" s="104"/>
      <c r="GL93" s="104"/>
      <c r="GM93" s="104"/>
      <c r="GN93" s="104"/>
      <c r="GO93" s="104"/>
      <c r="GP93" s="104"/>
      <c r="GQ93" s="104"/>
      <c r="GR93" s="104"/>
      <c r="GS93" s="104"/>
      <c r="GT93" s="104"/>
      <c r="GU93" s="104"/>
      <c r="GV93" s="104"/>
      <c r="GW93" s="104"/>
      <c r="GX93" s="104"/>
      <c r="GY93" s="104"/>
      <c r="GZ93" s="104"/>
      <c r="HA93" s="104"/>
      <c r="HB93" s="104"/>
      <c r="HC93" s="104"/>
      <c r="HD93" s="104"/>
      <c r="HE93" s="104"/>
      <c r="HF93" s="104"/>
      <c r="HG93" s="104"/>
      <c r="HH93" s="104"/>
      <c r="HI93" s="104"/>
      <c r="HJ93" s="104"/>
      <c r="HK93" s="104"/>
      <c r="HL93" s="104"/>
      <c r="HM93" s="104"/>
      <c r="HN93" s="104"/>
      <c r="HO93" s="104"/>
      <c r="HP93" s="104"/>
      <c r="HQ93" s="104"/>
      <c r="HR93" s="104"/>
      <c r="HS93" s="104"/>
      <c r="HT93" s="104"/>
      <c r="HU93" s="104"/>
      <c r="HV93" s="104"/>
      <c r="HW93" s="104"/>
      <c r="HX93" s="104"/>
      <c r="HY93" s="104"/>
      <c r="HZ93" s="104"/>
      <c r="IA93" s="104"/>
      <c r="IB93" s="104"/>
      <c r="IC93" s="104"/>
      <c r="ID93" s="104"/>
      <c r="IE93" s="104"/>
      <c r="IF93" s="104"/>
      <c r="IG93" s="104"/>
      <c r="IH93" s="104"/>
      <c r="II93" s="104"/>
      <c r="IJ93" s="104"/>
      <c r="IK93" s="104"/>
      <c r="IL93" s="104"/>
      <c r="IM93" s="104"/>
      <c r="IN93" s="104"/>
      <c r="IO93" s="104"/>
      <c r="IP93" s="104"/>
      <c r="IQ93" s="104"/>
      <c r="IR93" s="104"/>
      <c r="IS93" s="104"/>
      <c r="IT93" s="104"/>
      <c r="IU93" s="104"/>
      <c r="IV93" s="104"/>
    </row>
    <row r="94" spans="1:256" s="108" customFormat="1" ht="15" customHeight="1">
      <c r="B94" s="190" t="s">
        <v>139</v>
      </c>
      <c r="C94" s="218"/>
      <c r="D94" s="255">
        <f>Опермодель!$F$6*D7</f>
        <v>0</v>
      </c>
      <c r="E94" s="255">
        <f>Опермодель!$F$6*E7</f>
        <v>0</v>
      </c>
      <c r="F94" s="255">
        <f>Опермодель!$F$6*F7</f>
        <v>227368.4210526316</v>
      </c>
      <c r="G94" s="255">
        <f>Опермодель!$F$6*G7</f>
        <v>227368.4210526316</v>
      </c>
      <c r="H94" s="255">
        <f>Опермодель!$F$6*H7</f>
        <v>303157.89473684214</v>
      </c>
      <c r="I94" s="255">
        <f>Опермодель!$F$6*I7</f>
        <v>303157.89473684214</v>
      </c>
      <c r="J94" s="255">
        <f>Опермодель!$F$6*J7</f>
        <v>378947.36842105264</v>
      </c>
      <c r="K94" s="255">
        <f>Опермодель!$F$6*K7</f>
        <v>378947.36842105264</v>
      </c>
      <c r="L94" s="255">
        <f>Опермодель!$F$6*L7</f>
        <v>378947.36842105264</v>
      </c>
      <c r="M94" s="255">
        <f>Опермодель!$F$6*M7</f>
        <v>378947.36842105264</v>
      </c>
      <c r="N94" s="255">
        <f>Опермодель!$F$6*N7</f>
        <v>439578.94736842107</v>
      </c>
      <c r="O94" s="255">
        <f>Опермодель!$F$6*O7</f>
        <v>439578.94736842107</v>
      </c>
      <c r="P94" s="255">
        <f>Опермодель!$F$6*P7</f>
        <v>439578.94736842107</v>
      </c>
      <c r="Q94" s="255">
        <f>Опермодель!$F$6*Q7</f>
        <v>439578.94736842107</v>
      </c>
      <c r="R94" s="255">
        <f>Опермодель!$F$6*R7</f>
        <v>439578.94736842107</v>
      </c>
      <c r="S94" s="255">
        <f>Опермодель!$F$6*S7</f>
        <v>439578.94736842107</v>
      </c>
      <c r="T94" s="255">
        <f>Опермодель!$F$6*T7</f>
        <v>439578.94736842107</v>
      </c>
      <c r="U94" s="255">
        <f>Опермодель!$F$6*U7</f>
        <v>439578.94736842107</v>
      </c>
      <c r="V94" s="255">
        <f>Опермодель!$F$6*V7</f>
        <v>439578.94736842107</v>
      </c>
      <c r="W94" s="255">
        <f>Опермодель!$F$6*W7</f>
        <v>439578.94736842107</v>
      </c>
      <c r="X94" s="255">
        <f>Опермодель!$F$6*X7</f>
        <v>439578.94736842107</v>
      </c>
      <c r="Y94" s="255">
        <f>Опермодель!$F$6*Y7</f>
        <v>439578.94736842107</v>
      </c>
      <c r="Z94" s="255">
        <f>Опермодель!$F$6*Z7</f>
        <v>439578.94736842107</v>
      </c>
      <c r="AA94" s="255">
        <f>Опермодель!$F$6*AA7</f>
        <v>439578.94736842107</v>
      </c>
      <c r="AB94" s="261"/>
      <c r="AC94" s="262"/>
      <c r="AD94" s="159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  <c r="CW94" s="137"/>
      <c r="CX94" s="137"/>
      <c r="CY94" s="13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s="106" customFormat="1" ht="15" customHeight="1">
      <c r="C95" s="204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4"/>
      <c r="AC95" s="256"/>
      <c r="AD95" s="144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  <c r="CY95" s="138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104"/>
      <c r="FG95" s="104"/>
      <c r="FH95" s="104"/>
      <c r="FI95" s="104"/>
      <c r="FJ95" s="104"/>
      <c r="FK95" s="104"/>
      <c r="FL95" s="104"/>
      <c r="FM95" s="104"/>
      <c r="FN95" s="104"/>
      <c r="FO95" s="104"/>
      <c r="FP95" s="104"/>
      <c r="FQ95" s="104"/>
      <c r="FR95" s="104"/>
      <c r="FS95" s="104"/>
      <c r="FT95" s="104"/>
      <c r="FU95" s="104"/>
      <c r="FV95" s="104"/>
      <c r="FW95" s="104"/>
      <c r="FX95" s="104"/>
      <c r="FY95" s="104"/>
      <c r="FZ95" s="104"/>
      <c r="GA95" s="104"/>
      <c r="GB95" s="104"/>
      <c r="GC95" s="104"/>
      <c r="GD95" s="104"/>
      <c r="GE95" s="104"/>
      <c r="GF95" s="104"/>
      <c r="GG95" s="104"/>
      <c r="GH95" s="104"/>
      <c r="GI95" s="104"/>
      <c r="GJ95" s="104"/>
      <c r="GK95" s="104"/>
      <c r="GL95" s="104"/>
      <c r="GM95" s="104"/>
      <c r="GN95" s="104"/>
      <c r="GO95" s="104"/>
      <c r="GP95" s="104"/>
      <c r="GQ95" s="104"/>
      <c r="GR95" s="104"/>
      <c r="GS95" s="104"/>
      <c r="GT95" s="104"/>
      <c r="GU95" s="104"/>
      <c r="GV95" s="104"/>
      <c r="GW95" s="104"/>
      <c r="GX95" s="104"/>
      <c r="GY95" s="104"/>
      <c r="GZ95" s="104"/>
      <c r="HA95" s="104"/>
      <c r="HB95" s="104"/>
      <c r="HC95" s="104"/>
      <c r="HD95" s="104"/>
      <c r="HE95" s="104"/>
      <c r="HF95" s="104"/>
      <c r="HG95" s="104"/>
      <c r="HH95" s="104"/>
      <c r="HI95" s="104"/>
      <c r="HJ95" s="104"/>
      <c r="HK95" s="104"/>
      <c r="HL95" s="104"/>
      <c r="HM95" s="104"/>
      <c r="HN95" s="104"/>
      <c r="HO95" s="104"/>
      <c r="HP95" s="104"/>
      <c r="HQ95" s="104"/>
      <c r="HR95" s="104"/>
      <c r="HS95" s="104"/>
      <c r="HT95" s="104"/>
      <c r="HU95" s="104"/>
      <c r="HV95" s="104"/>
      <c r="HW95" s="104"/>
      <c r="HX95" s="104"/>
      <c r="HY95" s="104"/>
      <c r="HZ95" s="104"/>
      <c r="IA95" s="104"/>
      <c r="IB95" s="104"/>
      <c r="IC95" s="104"/>
      <c r="ID95" s="104"/>
      <c r="IE95" s="104"/>
      <c r="IF95" s="104"/>
      <c r="IG95" s="104"/>
      <c r="IH95" s="104"/>
      <c r="II95" s="104"/>
      <c r="IJ95" s="104"/>
      <c r="IK95" s="104"/>
      <c r="IL95" s="104"/>
      <c r="IM95" s="104"/>
      <c r="IN95" s="104"/>
      <c r="IO95" s="104"/>
      <c r="IP95" s="104"/>
      <c r="IQ95" s="104"/>
      <c r="IR95" s="104"/>
      <c r="IS95" s="104"/>
      <c r="IT95" s="104"/>
      <c r="IU95" s="104"/>
      <c r="IV95" s="104"/>
    </row>
    <row r="96" spans="1:256" s="106" customFormat="1" ht="15" customHeight="1">
      <c r="C96" s="204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4"/>
      <c r="AC96" s="256"/>
      <c r="AD96" s="144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  <c r="CO96" s="138"/>
      <c r="CP96" s="138"/>
      <c r="CQ96" s="138"/>
      <c r="CR96" s="138"/>
      <c r="CS96" s="138"/>
      <c r="CT96" s="138"/>
      <c r="CU96" s="138"/>
      <c r="CV96" s="138"/>
      <c r="CW96" s="138"/>
      <c r="CX96" s="138"/>
      <c r="CY96" s="138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04"/>
      <c r="DW96" s="104"/>
      <c r="DX96" s="104"/>
      <c r="DY96" s="104"/>
      <c r="DZ96" s="104"/>
      <c r="EA96" s="104"/>
      <c r="EB96" s="104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04"/>
      <c r="EZ96" s="104"/>
      <c r="FA96" s="104"/>
      <c r="FB96" s="104"/>
      <c r="FC96" s="104"/>
      <c r="FD96" s="104"/>
      <c r="FE96" s="104"/>
      <c r="FF96" s="104"/>
      <c r="FG96" s="104"/>
      <c r="FH96" s="104"/>
      <c r="FI96" s="104"/>
      <c r="FJ96" s="104"/>
      <c r="FK96" s="104"/>
      <c r="FL96" s="104"/>
      <c r="FM96" s="104"/>
      <c r="FN96" s="104"/>
      <c r="FO96" s="104"/>
      <c r="FP96" s="104"/>
      <c r="FQ96" s="104"/>
      <c r="FR96" s="104"/>
      <c r="FS96" s="104"/>
      <c r="FT96" s="104"/>
      <c r="FU96" s="104"/>
      <c r="FV96" s="104"/>
      <c r="FW96" s="104"/>
      <c r="FX96" s="104"/>
      <c r="FY96" s="104"/>
      <c r="FZ96" s="104"/>
      <c r="GA96" s="104"/>
      <c r="GB96" s="104"/>
      <c r="GC96" s="104"/>
      <c r="GD96" s="104"/>
      <c r="GE96" s="104"/>
      <c r="GF96" s="104"/>
      <c r="GG96" s="104"/>
      <c r="GH96" s="104"/>
      <c r="GI96" s="104"/>
      <c r="GJ96" s="104"/>
      <c r="GK96" s="104"/>
      <c r="GL96" s="104"/>
      <c r="GM96" s="104"/>
      <c r="GN96" s="104"/>
      <c r="GO96" s="104"/>
      <c r="GP96" s="104"/>
      <c r="GQ96" s="104"/>
      <c r="GR96" s="104"/>
      <c r="GS96" s="104"/>
      <c r="GT96" s="104"/>
      <c r="GU96" s="104"/>
      <c r="GV96" s="104"/>
      <c r="GW96" s="104"/>
      <c r="GX96" s="104"/>
      <c r="GY96" s="104"/>
      <c r="GZ96" s="104"/>
      <c r="HA96" s="104"/>
      <c r="HB96" s="104"/>
      <c r="HC96" s="104"/>
      <c r="HD96" s="104"/>
      <c r="HE96" s="104"/>
      <c r="HF96" s="104"/>
      <c r="HG96" s="104"/>
      <c r="HH96" s="104"/>
      <c r="HI96" s="104"/>
      <c r="HJ96" s="104"/>
      <c r="HK96" s="104"/>
      <c r="HL96" s="104"/>
      <c r="HM96" s="104"/>
      <c r="HN96" s="104"/>
      <c r="HO96" s="104"/>
      <c r="HP96" s="104"/>
      <c r="HQ96" s="104"/>
      <c r="HR96" s="104"/>
      <c r="HS96" s="104"/>
      <c r="HT96" s="104"/>
      <c r="HU96" s="104"/>
      <c r="HV96" s="104"/>
      <c r="HW96" s="104"/>
      <c r="HX96" s="104"/>
      <c r="HY96" s="104"/>
      <c r="HZ96" s="104"/>
      <c r="IA96" s="104"/>
      <c r="IB96" s="104"/>
      <c r="IC96" s="104"/>
      <c r="ID96" s="104"/>
      <c r="IE96" s="104"/>
      <c r="IF96" s="104"/>
      <c r="IG96" s="104"/>
      <c r="IH96" s="104"/>
      <c r="II96" s="104"/>
      <c r="IJ96" s="104"/>
      <c r="IK96" s="104"/>
      <c r="IL96" s="104"/>
      <c r="IM96" s="104"/>
      <c r="IN96" s="104"/>
      <c r="IO96" s="104"/>
      <c r="IP96" s="104"/>
      <c r="IQ96" s="104"/>
      <c r="IR96" s="104"/>
      <c r="IS96" s="104"/>
      <c r="IT96" s="104"/>
      <c r="IU96" s="104"/>
      <c r="IV96" s="104"/>
    </row>
    <row r="97" spans="1:256" s="106" customFormat="1" ht="15" customHeight="1">
      <c r="C97" s="204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04"/>
      <c r="AC97" s="217"/>
      <c r="AD97" s="144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/>
      <c r="CX97" s="138"/>
      <c r="CY97" s="138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104"/>
      <c r="FG97" s="104"/>
      <c r="FH97" s="104"/>
      <c r="FI97" s="104"/>
      <c r="FJ97" s="104"/>
      <c r="FK97" s="104"/>
      <c r="FL97" s="104"/>
      <c r="FM97" s="104"/>
      <c r="FN97" s="104"/>
      <c r="FO97" s="104"/>
      <c r="FP97" s="104"/>
      <c r="FQ97" s="104"/>
      <c r="FR97" s="104"/>
      <c r="FS97" s="104"/>
      <c r="FT97" s="104"/>
      <c r="FU97" s="104"/>
      <c r="FV97" s="104"/>
      <c r="FW97" s="104"/>
      <c r="FX97" s="104"/>
      <c r="FY97" s="104"/>
      <c r="FZ97" s="104"/>
      <c r="GA97" s="104"/>
      <c r="GB97" s="104"/>
      <c r="GC97" s="104"/>
      <c r="GD97" s="104"/>
      <c r="GE97" s="104"/>
      <c r="GF97" s="104"/>
      <c r="GG97" s="104"/>
      <c r="GH97" s="104"/>
      <c r="GI97" s="104"/>
      <c r="GJ97" s="104"/>
      <c r="GK97" s="104"/>
      <c r="GL97" s="104"/>
      <c r="GM97" s="104"/>
      <c r="GN97" s="104"/>
      <c r="GO97" s="104"/>
      <c r="GP97" s="104"/>
      <c r="GQ97" s="104"/>
      <c r="GR97" s="104"/>
      <c r="GS97" s="104"/>
      <c r="GT97" s="104"/>
      <c r="GU97" s="104"/>
      <c r="GV97" s="104"/>
      <c r="GW97" s="104"/>
      <c r="GX97" s="104"/>
      <c r="GY97" s="104"/>
      <c r="GZ97" s="104"/>
      <c r="HA97" s="104"/>
      <c r="HB97" s="104"/>
      <c r="HC97" s="104"/>
      <c r="HD97" s="104"/>
      <c r="HE97" s="104"/>
      <c r="HF97" s="104"/>
      <c r="HG97" s="104"/>
      <c r="HH97" s="104"/>
      <c r="HI97" s="104"/>
      <c r="HJ97" s="104"/>
      <c r="HK97" s="104"/>
      <c r="HL97" s="104"/>
      <c r="HM97" s="104"/>
      <c r="HN97" s="104"/>
      <c r="HO97" s="104"/>
      <c r="HP97" s="104"/>
      <c r="HQ97" s="104"/>
      <c r="HR97" s="104"/>
      <c r="HS97" s="104"/>
      <c r="HT97" s="104"/>
      <c r="HU97" s="104"/>
      <c r="HV97" s="104"/>
      <c r="HW97" s="104"/>
      <c r="HX97" s="104"/>
      <c r="HY97" s="104"/>
      <c r="HZ97" s="104"/>
      <c r="IA97" s="104"/>
      <c r="IB97" s="104"/>
      <c r="IC97" s="104"/>
      <c r="ID97" s="104"/>
      <c r="IE97" s="104"/>
      <c r="IF97" s="104"/>
      <c r="IG97" s="104"/>
      <c r="IH97" s="104"/>
      <c r="II97" s="104"/>
      <c r="IJ97" s="104"/>
      <c r="IK97" s="104"/>
      <c r="IL97" s="104"/>
      <c r="IM97" s="104"/>
      <c r="IN97" s="104"/>
      <c r="IO97" s="104"/>
      <c r="IP97" s="104"/>
      <c r="IQ97" s="104"/>
      <c r="IR97" s="104"/>
      <c r="IS97" s="104"/>
      <c r="IT97" s="104"/>
      <c r="IU97" s="104"/>
      <c r="IV97" s="104"/>
    </row>
    <row r="98" spans="1:256" s="106" customFormat="1" ht="15" customHeight="1">
      <c r="C98" s="204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7"/>
      <c r="AC98" s="217"/>
      <c r="AD98" s="144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  <c r="CO98" s="138"/>
      <c r="CP98" s="138"/>
      <c r="CQ98" s="138"/>
      <c r="CR98" s="138"/>
      <c r="CS98" s="138"/>
      <c r="CT98" s="138"/>
      <c r="CU98" s="138"/>
      <c r="CV98" s="138"/>
      <c r="CW98" s="138"/>
      <c r="CX98" s="138"/>
      <c r="CY98" s="138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104"/>
      <c r="FG98" s="104"/>
      <c r="FH98" s="104"/>
      <c r="FI98" s="104"/>
      <c r="FJ98" s="104"/>
      <c r="FK98" s="104"/>
      <c r="FL98" s="104"/>
      <c r="FM98" s="104"/>
      <c r="FN98" s="104"/>
      <c r="FO98" s="104"/>
      <c r="FP98" s="104"/>
      <c r="FQ98" s="104"/>
      <c r="FR98" s="104"/>
      <c r="FS98" s="104"/>
      <c r="FT98" s="104"/>
      <c r="FU98" s="104"/>
      <c r="FV98" s="104"/>
      <c r="FW98" s="104"/>
      <c r="FX98" s="104"/>
      <c r="FY98" s="104"/>
      <c r="FZ98" s="104"/>
      <c r="GA98" s="104"/>
      <c r="GB98" s="104"/>
      <c r="GC98" s="104"/>
      <c r="GD98" s="104"/>
      <c r="GE98" s="104"/>
      <c r="GF98" s="104"/>
      <c r="GG98" s="104"/>
      <c r="GH98" s="104"/>
      <c r="GI98" s="104"/>
      <c r="GJ98" s="104"/>
      <c r="GK98" s="104"/>
      <c r="GL98" s="104"/>
      <c r="GM98" s="104"/>
      <c r="GN98" s="104"/>
      <c r="GO98" s="104"/>
      <c r="GP98" s="104"/>
      <c r="GQ98" s="104"/>
      <c r="GR98" s="104"/>
      <c r="GS98" s="104"/>
      <c r="GT98" s="104"/>
      <c r="GU98" s="104"/>
      <c r="GV98" s="104"/>
      <c r="GW98" s="104"/>
      <c r="GX98" s="104"/>
      <c r="GY98" s="104"/>
      <c r="GZ98" s="104"/>
      <c r="HA98" s="104"/>
      <c r="HB98" s="104"/>
      <c r="HC98" s="104"/>
      <c r="HD98" s="104"/>
      <c r="HE98" s="104"/>
      <c r="HF98" s="104"/>
      <c r="HG98" s="104"/>
      <c r="HH98" s="104"/>
      <c r="HI98" s="104"/>
      <c r="HJ98" s="104"/>
      <c r="HK98" s="104"/>
      <c r="HL98" s="104"/>
      <c r="HM98" s="104"/>
      <c r="HN98" s="104"/>
      <c r="HO98" s="104"/>
      <c r="HP98" s="104"/>
      <c r="HQ98" s="104"/>
      <c r="HR98" s="104"/>
      <c r="HS98" s="104"/>
      <c r="HT98" s="104"/>
      <c r="HU98" s="104"/>
      <c r="HV98" s="104"/>
      <c r="HW98" s="104"/>
      <c r="HX98" s="104"/>
      <c r="HY98" s="104"/>
      <c r="HZ98" s="104"/>
      <c r="IA98" s="104"/>
      <c r="IB98" s="104"/>
      <c r="IC98" s="104"/>
      <c r="ID98" s="104"/>
      <c r="IE98" s="104"/>
      <c r="IF98" s="104"/>
      <c r="IG98" s="104"/>
      <c r="IH98" s="104"/>
      <c r="II98" s="104"/>
      <c r="IJ98" s="104"/>
      <c r="IK98" s="104"/>
      <c r="IL98" s="104"/>
      <c r="IM98" s="104"/>
      <c r="IN98" s="104"/>
      <c r="IO98" s="104"/>
      <c r="IP98" s="104"/>
      <c r="IQ98" s="104"/>
      <c r="IR98" s="104"/>
      <c r="IS98" s="104"/>
      <c r="IT98" s="104"/>
      <c r="IU98" s="104"/>
      <c r="IV98" s="104"/>
    </row>
    <row r="99" spans="1:256" s="121" customFormat="1" ht="15.6" customHeight="1">
      <c r="B99" s="123" t="s">
        <v>61</v>
      </c>
      <c r="C99" s="245"/>
      <c r="D99" s="271">
        <f>SUM(D100:D108)</f>
        <v>0</v>
      </c>
      <c r="E99" s="271">
        <f t="shared" ref="E99:AA99" si="101">SUM(E100:E106)</f>
        <v>0</v>
      </c>
      <c r="F99" s="271">
        <f t="shared" si="101"/>
        <v>130000</v>
      </c>
      <c r="G99" s="271">
        <f t="shared" si="101"/>
        <v>130000</v>
      </c>
      <c r="H99" s="271">
        <f t="shared" si="101"/>
        <v>130000</v>
      </c>
      <c r="I99" s="271">
        <f t="shared" si="101"/>
        <v>130000</v>
      </c>
      <c r="J99" s="271">
        <f t="shared" si="101"/>
        <v>130000</v>
      </c>
      <c r="K99" s="271">
        <f t="shared" si="101"/>
        <v>130000</v>
      </c>
      <c r="L99" s="271">
        <f t="shared" si="101"/>
        <v>130000</v>
      </c>
      <c r="M99" s="271">
        <f t="shared" si="101"/>
        <v>230000</v>
      </c>
      <c r="N99" s="271">
        <f t="shared" si="101"/>
        <v>230000</v>
      </c>
      <c r="O99" s="271">
        <f t="shared" si="101"/>
        <v>230000</v>
      </c>
      <c r="P99" s="271">
        <f t="shared" si="101"/>
        <v>230000</v>
      </c>
      <c r="Q99" s="271">
        <f t="shared" si="101"/>
        <v>230000</v>
      </c>
      <c r="R99" s="271">
        <f t="shared" si="101"/>
        <v>230000</v>
      </c>
      <c r="S99" s="271">
        <f t="shared" si="101"/>
        <v>230000</v>
      </c>
      <c r="T99" s="271">
        <f t="shared" si="101"/>
        <v>230000</v>
      </c>
      <c r="U99" s="271">
        <f t="shared" si="101"/>
        <v>230000</v>
      </c>
      <c r="V99" s="271">
        <f t="shared" si="101"/>
        <v>230000</v>
      </c>
      <c r="W99" s="271">
        <f t="shared" si="101"/>
        <v>230000</v>
      </c>
      <c r="X99" s="271">
        <f t="shared" si="101"/>
        <v>230000</v>
      </c>
      <c r="Y99" s="271">
        <f t="shared" si="101"/>
        <v>230000</v>
      </c>
      <c r="Z99" s="271">
        <f t="shared" si="101"/>
        <v>230000</v>
      </c>
      <c r="AA99" s="271">
        <f t="shared" si="101"/>
        <v>230000</v>
      </c>
      <c r="AB99" s="271"/>
      <c r="AC99" s="271"/>
      <c r="AD99" s="124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  <c r="DN99" s="119"/>
      <c r="DO99" s="119"/>
      <c r="DP99" s="119"/>
      <c r="DQ99" s="119"/>
      <c r="DR99" s="119"/>
      <c r="DS99" s="119"/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19"/>
      <c r="ES99" s="119"/>
      <c r="ET99" s="119"/>
      <c r="EU99" s="119"/>
      <c r="EV99" s="119"/>
      <c r="EW99" s="119"/>
      <c r="EX99" s="119"/>
      <c r="EY99" s="119"/>
      <c r="EZ99" s="119"/>
      <c r="FA99" s="119"/>
      <c r="FB99" s="119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  <c r="FW99" s="119"/>
      <c r="FX99" s="119"/>
      <c r="FY99" s="119"/>
      <c r="FZ99" s="119"/>
      <c r="GA99" s="119"/>
      <c r="GB99" s="119"/>
      <c r="GC99" s="119"/>
      <c r="GD99" s="119"/>
      <c r="GE99" s="119"/>
      <c r="GF99" s="119"/>
      <c r="GG99" s="119"/>
      <c r="GH99" s="119"/>
      <c r="GI99" s="119"/>
      <c r="GJ99" s="119"/>
      <c r="GK99" s="119"/>
      <c r="GL99" s="119"/>
      <c r="GM99" s="119"/>
      <c r="GN99" s="119"/>
      <c r="GO99" s="119"/>
      <c r="GP99" s="119"/>
      <c r="GQ99" s="119"/>
      <c r="GR99" s="119"/>
      <c r="GS99" s="119"/>
      <c r="GT99" s="119"/>
      <c r="GU99" s="119"/>
      <c r="GV99" s="119"/>
      <c r="GW99" s="119"/>
      <c r="GX99" s="119"/>
      <c r="GY99" s="119"/>
      <c r="GZ99" s="119"/>
      <c r="HA99" s="119"/>
      <c r="HB99" s="119"/>
      <c r="HC99" s="119"/>
      <c r="HD99" s="119"/>
      <c r="HE99" s="119"/>
      <c r="HF99" s="119"/>
      <c r="HG99" s="119"/>
      <c r="HH99" s="119"/>
      <c r="HI99" s="119"/>
      <c r="HJ99" s="119"/>
      <c r="HK99" s="119"/>
      <c r="HL99" s="119"/>
      <c r="HM99" s="119"/>
      <c r="HN99" s="119"/>
      <c r="HO99" s="119"/>
      <c r="HP99" s="119"/>
      <c r="HQ99" s="119"/>
      <c r="HR99" s="119"/>
      <c r="HS99" s="119"/>
      <c r="HT99" s="119"/>
      <c r="HU99" s="119"/>
      <c r="HV99" s="119"/>
      <c r="HW99" s="119"/>
      <c r="HX99" s="119"/>
      <c r="HY99" s="119"/>
      <c r="HZ99" s="119"/>
      <c r="IA99" s="119"/>
      <c r="IB99" s="119"/>
      <c r="IC99" s="119"/>
      <c r="ID99" s="119"/>
      <c r="IE99" s="119"/>
      <c r="IF99" s="119"/>
      <c r="IG99" s="119"/>
      <c r="IH99" s="119"/>
      <c r="II99" s="119"/>
      <c r="IJ99" s="119"/>
      <c r="IK99" s="119"/>
      <c r="IL99" s="119"/>
      <c r="IM99" s="119"/>
      <c r="IN99" s="119"/>
      <c r="IO99" s="119"/>
      <c r="IP99" s="119"/>
      <c r="IQ99" s="119"/>
      <c r="IR99" s="119"/>
      <c r="IS99" s="119"/>
      <c r="IT99" s="119"/>
      <c r="IU99" s="119"/>
      <c r="IV99" s="119"/>
    </row>
    <row r="100" spans="1:256" s="196" customFormat="1" ht="15" customHeight="1">
      <c r="B100" s="197" t="s">
        <v>141</v>
      </c>
      <c r="C100" s="263"/>
      <c r="D100" s="264">
        <f>Опермодель!$C$12*D55</f>
        <v>0</v>
      </c>
      <c r="E100" s="264">
        <f>Опермодель!$C$12*E55</f>
        <v>0</v>
      </c>
      <c r="F100" s="264">
        <f>Опермодель!$C$12*F55</f>
        <v>100000</v>
      </c>
      <c r="G100" s="264">
        <f>Опермодель!$C$12*G55</f>
        <v>100000</v>
      </c>
      <c r="H100" s="264">
        <f>Опермодель!$C$12*H55</f>
        <v>100000</v>
      </c>
      <c r="I100" s="264">
        <f>Опермодель!$C$12*I55</f>
        <v>100000</v>
      </c>
      <c r="J100" s="264">
        <f>Опермодель!$C$12*J55</f>
        <v>100000</v>
      </c>
      <c r="K100" s="264">
        <f>Опермодель!$C$12*K55</f>
        <v>100000</v>
      </c>
      <c r="L100" s="264">
        <f>Опермодель!$C$12*L55</f>
        <v>100000</v>
      </c>
      <c r="M100" s="264">
        <f>Опермодель!$C$12*M55</f>
        <v>200000</v>
      </c>
      <c r="N100" s="264">
        <f>Опермодель!$C$12*N55</f>
        <v>200000</v>
      </c>
      <c r="O100" s="264">
        <f>Опермодель!$C$12*O55</f>
        <v>200000</v>
      </c>
      <c r="P100" s="264">
        <f>Опермодель!$C$12*P55</f>
        <v>200000</v>
      </c>
      <c r="Q100" s="264">
        <f>Опермодель!$C$12*Q55</f>
        <v>200000</v>
      </c>
      <c r="R100" s="264">
        <f>Опермодель!$C$12*R55</f>
        <v>200000</v>
      </c>
      <c r="S100" s="264">
        <f>Опермодель!$C$12*S55</f>
        <v>200000</v>
      </c>
      <c r="T100" s="264">
        <f>Опермодель!$C$12*T55</f>
        <v>200000</v>
      </c>
      <c r="U100" s="264">
        <f>Опермодель!$C$12*U55</f>
        <v>200000</v>
      </c>
      <c r="V100" s="264">
        <f>Опермодель!$C$12*V55</f>
        <v>200000</v>
      </c>
      <c r="W100" s="264">
        <f>Опермодель!$C$12*W55</f>
        <v>200000</v>
      </c>
      <c r="X100" s="264">
        <f>Опермодель!$C$12*X55</f>
        <v>200000</v>
      </c>
      <c r="Y100" s="264">
        <f>Опермодель!$C$12*Y55</f>
        <v>200000</v>
      </c>
      <c r="Z100" s="264">
        <f>Опермодель!$C$12*Z55</f>
        <v>200000</v>
      </c>
      <c r="AA100" s="264">
        <f>Опермодель!$C$12*AA55</f>
        <v>200000</v>
      </c>
      <c r="AB100" s="265"/>
      <c r="AC100" s="265"/>
      <c r="AD100" s="147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F100" s="145"/>
      <c r="CG100" s="145"/>
      <c r="CH100" s="145"/>
      <c r="CI100" s="145"/>
      <c r="CJ100" s="145"/>
      <c r="CK100" s="145"/>
      <c r="CL100" s="145"/>
      <c r="CM100" s="145"/>
      <c r="CN100" s="145"/>
      <c r="CO100" s="145"/>
      <c r="CP100" s="145"/>
      <c r="CQ100" s="145"/>
      <c r="CR100" s="145"/>
      <c r="CS100" s="145"/>
      <c r="CT100" s="145"/>
      <c r="CU100" s="145"/>
      <c r="CV100" s="145"/>
      <c r="CW100" s="145"/>
      <c r="CX100" s="145"/>
      <c r="CY100" s="145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  <c r="EG100" s="198"/>
      <c r="EH100" s="198"/>
      <c r="EI100" s="198"/>
      <c r="EJ100" s="198"/>
      <c r="EK100" s="198"/>
      <c r="EL100" s="198"/>
      <c r="EM100" s="198"/>
      <c r="EN100" s="198"/>
      <c r="EO100" s="198"/>
      <c r="EP100" s="198"/>
      <c r="EQ100" s="198"/>
      <c r="ER100" s="198"/>
      <c r="ES100" s="198"/>
      <c r="ET100" s="198"/>
      <c r="EU100" s="198"/>
      <c r="EV100" s="198"/>
      <c r="EW100" s="198"/>
      <c r="EX100" s="198"/>
      <c r="EY100" s="198"/>
      <c r="EZ100" s="198"/>
      <c r="FA100" s="198"/>
      <c r="FB100" s="198"/>
      <c r="FC100" s="198"/>
      <c r="FD100" s="198"/>
      <c r="FE100" s="198"/>
      <c r="FF100" s="198"/>
      <c r="FG100" s="198"/>
      <c r="FH100" s="198"/>
      <c r="FI100" s="198"/>
      <c r="FJ100" s="198"/>
      <c r="FK100" s="198"/>
      <c r="FL100" s="198"/>
      <c r="FM100" s="198"/>
      <c r="FN100" s="198"/>
      <c r="FO100" s="198"/>
      <c r="FP100" s="198"/>
      <c r="FQ100" s="198"/>
      <c r="FR100" s="198"/>
      <c r="FS100" s="198"/>
      <c r="FT100" s="198"/>
      <c r="FU100" s="198"/>
      <c r="FV100" s="198"/>
      <c r="FW100" s="198"/>
      <c r="FX100" s="198"/>
      <c r="FY100" s="198"/>
      <c r="FZ100" s="198"/>
      <c r="GA100" s="198"/>
      <c r="GB100" s="198"/>
      <c r="GC100" s="198"/>
      <c r="GD100" s="198"/>
      <c r="GE100" s="198"/>
      <c r="GF100" s="198"/>
      <c r="GG100" s="198"/>
      <c r="GH100" s="198"/>
      <c r="GI100" s="198"/>
      <c r="GJ100" s="198"/>
      <c r="GK100" s="198"/>
      <c r="GL100" s="198"/>
      <c r="GM100" s="198"/>
      <c r="GN100" s="198"/>
      <c r="GO100" s="198"/>
      <c r="GP100" s="198"/>
      <c r="GQ100" s="198"/>
      <c r="GR100" s="198"/>
      <c r="GS100" s="198"/>
      <c r="GT100" s="198"/>
      <c r="GU100" s="198"/>
      <c r="GV100" s="198"/>
      <c r="GW100" s="198"/>
      <c r="GX100" s="198"/>
      <c r="GY100" s="198"/>
      <c r="GZ100" s="198"/>
      <c r="HA100" s="198"/>
      <c r="HB100" s="198"/>
      <c r="HC100" s="198"/>
      <c r="HD100" s="198"/>
      <c r="HE100" s="198"/>
      <c r="HF100" s="198"/>
      <c r="HG100" s="198"/>
      <c r="HH100" s="198"/>
      <c r="HI100" s="198"/>
      <c r="HJ100" s="198"/>
      <c r="HK100" s="198"/>
      <c r="HL100" s="198"/>
      <c r="HM100" s="198"/>
      <c r="HN100" s="198"/>
      <c r="HO100" s="198"/>
      <c r="HP100" s="198"/>
      <c r="HQ100" s="198"/>
      <c r="HR100" s="198"/>
      <c r="HS100" s="198"/>
      <c r="HT100" s="198"/>
      <c r="HU100" s="198"/>
      <c r="HV100" s="198"/>
      <c r="HW100" s="198"/>
      <c r="HX100" s="198"/>
      <c r="HY100" s="198"/>
      <c r="HZ100" s="198"/>
      <c r="IA100" s="198"/>
      <c r="IB100" s="198"/>
      <c r="IC100" s="198"/>
      <c r="ID100" s="198"/>
      <c r="IE100" s="198"/>
      <c r="IF100" s="198"/>
      <c r="IG100" s="198"/>
      <c r="IH100" s="198"/>
      <c r="II100" s="198"/>
      <c r="IJ100" s="198"/>
      <c r="IK100" s="198"/>
      <c r="IL100" s="198"/>
      <c r="IM100" s="198"/>
      <c r="IN100" s="198"/>
      <c r="IO100" s="198"/>
      <c r="IP100" s="198"/>
      <c r="IQ100" s="198"/>
      <c r="IR100" s="198"/>
      <c r="IS100" s="198"/>
      <c r="IT100" s="198"/>
      <c r="IU100" s="198"/>
      <c r="IV100" s="198"/>
    </row>
    <row r="101" spans="1:256" s="144" customFormat="1" ht="15.6" customHeight="1">
      <c r="B101" s="199" t="s">
        <v>165</v>
      </c>
      <c r="C101" s="204"/>
      <c r="D101" s="254">
        <f>Опермодель!$C$26*D61</f>
        <v>0</v>
      </c>
      <c r="E101" s="254">
        <f>Опермодель!$C$26*E61</f>
        <v>0</v>
      </c>
      <c r="F101" s="254">
        <f>Опермодель!$C$26*F61</f>
        <v>30000</v>
      </c>
      <c r="G101" s="254">
        <f>Опермодель!$C$26*G61</f>
        <v>30000</v>
      </c>
      <c r="H101" s="254">
        <f>Опермодель!$C$26*H61</f>
        <v>30000</v>
      </c>
      <c r="I101" s="254">
        <f>Опермодель!$C$26*I61</f>
        <v>30000</v>
      </c>
      <c r="J101" s="254">
        <f>Опермодель!$C$26*J61</f>
        <v>30000</v>
      </c>
      <c r="K101" s="254">
        <f>Опермодель!$C$26*K61</f>
        <v>30000</v>
      </c>
      <c r="L101" s="254">
        <f>Опермодель!$C$26*L61</f>
        <v>30000</v>
      </c>
      <c r="M101" s="254">
        <f>Опермодель!$C$26*M61</f>
        <v>30000</v>
      </c>
      <c r="N101" s="254">
        <f>Опермодель!$C$26*N61</f>
        <v>30000</v>
      </c>
      <c r="O101" s="254">
        <f>Опермодель!$C$26*O61</f>
        <v>30000</v>
      </c>
      <c r="P101" s="254">
        <f>Опермодель!$C$26*P61</f>
        <v>30000</v>
      </c>
      <c r="Q101" s="254">
        <f>Опермодель!$C$26*Q61</f>
        <v>30000</v>
      </c>
      <c r="R101" s="254">
        <f>Опермодель!$C$26*R61</f>
        <v>30000</v>
      </c>
      <c r="S101" s="254">
        <f>Опермодель!$C$26*S61</f>
        <v>30000</v>
      </c>
      <c r="T101" s="254">
        <f>Опермодель!$C$26*T61</f>
        <v>30000</v>
      </c>
      <c r="U101" s="254">
        <f>Опермодель!$C$26*U61</f>
        <v>30000</v>
      </c>
      <c r="V101" s="254">
        <f>Опермодель!$C$26*V61</f>
        <v>30000</v>
      </c>
      <c r="W101" s="254">
        <f>Опермодель!$C$26*W61</f>
        <v>30000</v>
      </c>
      <c r="X101" s="254">
        <f>Опермодель!$C$26*X61</f>
        <v>30000</v>
      </c>
      <c r="Y101" s="254">
        <f>Опермодель!$C$26*Y61</f>
        <v>30000</v>
      </c>
      <c r="Z101" s="254">
        <f>Опермодель!$C$26*Z61</f>
        <v>30000</v>
      </c>
      <c r="AA101" s="254">
        <f>Опермодель!$C$26*AA61</f>
        <v>30000</v>
      </c>
      <c r="AB101" s="254"/>
      <c r="AC101" s="254"/>
      <c r="AD101" s="146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  <c r="CO101" s="138"/>
      <c r="CP101" s="138"/>
      <c r="CQ101" s="138"/>
      <c r="CR101" s="138"/>
      <c r="CS101" s="138"/>
      <c r="CT101" s="138"/>
      <c r="CU101" s="138"/>
      <c r="CV101" s="138"/>
      <c r="CW101" s="138"/>
      <c r="CX101" s="138"/>
      <c r="CY101" s="138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/>
      <c r="DL101" s="138"/>
      <c r="DM101" s="138"/>
      <c r="DN101" s="138"/>
      <c r="DO101" s="138"/>
      <c r="DP101" s="138"/>
      <c r="DQ101" s="138"/>
      <c r="DR101" s="138"/>
      <c r="DS101" s="138"/>
      <c r="DT101" s="138"/>
      <c r="DU101" s="138"/>
      <c r="DV101" s="138"/>
      <c r="DW101" s="138"/>
      <c r="DX101" s="138"/>
      <c r="DY101" s="138"/>
      <c r="DZ101" s="138"/>
      <c r="EA101" s="138"/>
      <c r="EB101" s="138"/>
      <c r="EC101" s="138"/>
      <c r="ED101" s="138"/>
      <c r="EE101" s="138"/>
      <c r="EF101" s="138"/>
      <c r="EG101" s="138"/>
      <c r="EH101" s="138"/>
      <c r="EI101" s="138"/>
      <c r="EJ101" s="138"/>
      <c r="EK101" s="138"/>
      <c r="EL101" s="138"/>
      <c r="EM101" s="138"/>
      <c r="EN101" s="138"/>
      <c r="EO101" s="138"/>
      <c r="EP101" s="138"/>
      <c r="EQ101" s="138"/>
      <c r="ER101" s="138"/>
      <c r="ES101" s="138"/>
      <c r="ET101" s="138"/>
      <c r="EU101" s="138"/>
      <c r="EV101" s="138"/>
      <c r="EW101" s="138"/>
      <c r="EX101" s="138"/>
      <c r="EY101" s="138"/>
      <c r="EZ101" s="138"/>
      <c r="FA101" s="138"/>
      <c r="FB101" s="138"/>
      <c r="FC101" s="138"/>
      <c r="FD101" s="138"/>
      <c r="FE101" s="138"/>
      <c r="FF101" s="138"/>
      <c r="FG101" s="138"/>
      <c r="FH101" s="138"/>
      <c r="FI101" s="138"/>
      <c r="FJ101" s="138"/>
      <c r="FK101" s="138"/>
      <c r="FL101" s="138"/>
      <c r="FM101" s="138"/>
      <c r="FN101" s="138"/>
      <c r="FO101" s="138"/>
      <c r="FP101" s="138"/>
      <c r="FQ101" s="138"/>
      <c r="FR101" s="138"/>
      <c r="FS101" s="138"/>
      <c r="FT101" s="138"/>
      <c r="FU101" s="138"/>
      <c r="FV101" s="138"/>
      <c r="FW101" s="138"/>
      <c r="FX101" s="138"/>
      <c r="FY101" s="138"/>
      <c r="FZ101" s="138"/>
      <c r="GA101" s="138"/>
      <c r="GB101" s="138"/>
      <c r="GC101" s="138"/>
      <c r="GD101" s="138"/>
      <c r="GE101" s="138"/>
      <c r="GF101" s="138"/>
      <c r="GG101" s="138"/>
      <c r="GH101" s="138"/>
      <c r="GI101" s="138"/>
      <c r="GJ101" s="138"/>
      <c r="GK101" s="138"/>
      <c r="GL101" s="138"/>
      <c r="GM101" s="138"/>
      <c r="GN101" s="138"/>
      <c r="GO101" s="138"/>
      <c r="GP101" s="138"/>
      <c r="GQ101" s="138"/>
      <c r="GR101" s="138"/>
      <c r="GS101" s="138"/>
      <c r="GT101" s="138"/>
      <c r="GU101" s="138"/>
      <c r="GV101" s="138"/>
      <c r="GW101" s="138"/>
      <c r="GX101" s="138"/>
      <c r="GY101" s="138"/>
      <c r="GZ101" s="138"/>
      <c r="HA101" s="138"/>
      <c r="HB101" s="138"/>
      <c r="HC101" s="138"/>
      <c r="HD101" s="138"/>
      <c r="HE101" s="138"/>
      <c r="HF101" s="138"/>
      <c r="HG101" s="138"/>
      <c r="HH101" s="138"/>
      <c r="HI101" s="138"/>
      <c r="HJ101" s="138"/>
      <c r="HK101" s="138"/>
      <c r="HL101" s="138"/>
      <c r="HM101" s="138"/>
      <c r="HN101" s="138"/>
      <c r="HO101" s="138"/>
      <c r="HP101" s="138"/>
      <c r="HQ101" s="138"/>
      <c r="HR101" s="138"/>
      <c r="HS101" s="138"/>
      <c r="HT101" s="138"/>
      <c r="HU101" s="138"/>
      <c r="HV101" s="138"/>
      <c r="HW101" s="138"/>
      <c r="HX101" s="138"/>
      <c r="HY101" s="138"/>
      <c r="HZ101" s="138"/>
      <c r="IA101" s="138"/>
      <c r="IB101" s="138"/>
      <c r="IC101" s="138"/>
      <c r="ID101" s="138"/>
      <c r="IE101" s="138"/>
      <c r="IF101" s="138"/>
      <c r="IG101" s="138"/>
      <c r="IH101" s="138"/>
      <c r="II101" s="138"/>
      <c r="IJ101" s="138"/>
      <c r="IK101" s="138"/>
      <c r="IL101" s="138"/>
      <c r="IM101" s="138"/>
      <c r="IN101" s="138"/>
      <c r="IO101" s="138"/>
      <c r="IP101" s="138"/>
      <c r="IQ101" s="138"/>
      <c r="IR101" s="138"/>
      <c r="IS101" s="138"/>
      <c r="IT101" s="138"/>
      <c r="IU101" s="138"/>
      <c r="IV101" s="138"/>
    </row>
    <row r="102" spans="1:256" s="106" customFormat="1" ht="15" customHeight="1">
      <c r="C102" s="204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4"/>
      <c r="AC102" s="256"/>
      <c r="AD102" s="144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  <c r="CO102" s="138"/>
      <c r="CP102" s="138"/>
      <c r="CQ102" s="138"/>
      <c r="CR102" s="138"/>
      <c r="CS102" s="138"/>
      <c r="CT102" s="138"/>
      <c r="CU102" s="138"/>
      <c r="CV102" s="138"/>
      <c r="CW102" s="138"/>
      <c r="CX102" s="138"/>
      <c r="CY102" s="138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104"/>
      <c r="DV102" s="104"/>
      <c r="DW102" s="104"/>
      <c r="DX102" s="104"/>
      <c r="DY102" s="104"/>
      <c r="DZ102" s="104"/>
      <c r="EA102" s="104"/>
      <c r="EB102" s="104"/>
      <c r="EC102" s="104"/>
      <c r="ED102" s="10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  <c r="EU102" s="104"/>
      <c r="EV102" s="104"/>
      <c r="EW102" s="104"/>
      <c r="EX102" s="104"/>
      <c r="EY102" s="104"/>
      <c r="EZ102" s="104"/>
      <c r="FA102" s="104"/>
      <c r="FB102" s="104"/>
      <c r="FC102" s="104"/>
      <c r="FD102" s="104"/>
      <c r="FE102" s="104"/>
      <c r="FF102" s="104"/>
      <c r="FG102" s="104"/>
      <c r="FH102" s="104"/>
      <c r="FI102" s="104"/>
      <c r="FJ102" s="104"/>
      <c r="FK102" s="104"/>
      <c r="FL102" s="104"/>
      <c r="FM102" s="104"/>
      <c r="FN102" s="104"/>
      <c r="FO102" s="104"/>
      <c r="FP102" s="104"/>
      <c r="FQ102" s="104"/>
      <c r="FR102" s="104"/>
      <c r="FS102" s="104"/>
      <c r="FT102" s="104"/>
      <c r="FU102" s="104"/>
      <c r="FV102" s="104"/>
      <c r="FW102" s="104"/>
      <c r="FX102" s="104"/>
      <c r="FY102" s="104"/>
      <c r="FZ102" s="104"/>
      <c r="GA102" s="104"/>
      <c r="GB102" s="104"/>
      <c r="GC102" s="104"/>
      <c r="GD102" s="104"/>
      <c r="GE102" s="104"/>
      <c r="GF102" s="104"/>
      <c r="GG102" s="104"/>
      <c r="GH102" s="104"/>
      <c r="GI102" s="104"/>
      <c r="GJ102" s="104"/>
      <c r="GK102" s="104"/>
      <c r="GL102" s="104"/>
      <c r="GM102" s="104"/>
      <c r="GN102" s="104"/>
      <c r="GO102" s="104"/>
      <c r="GP102" s="104"/>
      <c r="GQ102" s="104"/>
      <c r="GR102" s="104"/>
      <c r="GS102" s="104"/>
      <c r="GT102" s="104"/>
      <c r="GU102" s="104"/>
      <c r="GV102" s="104"/>
      <c r="GW102" s="104"/>
      <c r="GX102" s="104"/>
      <c r="GY102" s="104"/>
      <c r="GZ102" s="104"/>
      <c r="HA102" s="104"/>
      <c r="HB102" s="104"/>
      <c r="HC102" s="104"/>
      <c r="HD102" s="104"/>
      <c r="HE102" s="104"/>
      <c r="HF102" s="104"/>
      <c r="HG102" s="104"/>
      <c r="HH102" s="104"/>
      <c r="HI102" s="104"/>
      <c r="HJ102" s="104"/>
      <c r="HK102" s="104"/>
      <c r="HL102" s="104"/>
      <c r="HM102" s="104"/>
      <c r="HN102" s="104"/>
      <c r="HO102" s="104"/>
      <c r="HP102" s="104"/>
      <c r="HQ102" s="104"/>
      <c r="HR102" s="104"/>
      <c r="HS102" s="104"/>
      <c r="HT102" s="104"/>
      <c r="HU102" s="104"/>
      <c r="HV102" s="104"/>
      <c r="HW102" s="104"/>
      <c r="HX102" s="104"/>
      <c r="HY102" s="104"/>
      <c r="HZ102" s="104"/>
      <c r="IA102" s="104"/>
      <c r="IB102" s="104"/>
      <c r="IC102" s="104"/>
      <c r="ID102" s="104"/>
      <c r="IE102" s="104"/>
      <c r="IF102" s="104"/>
      <c r="IG102" s="104"/>
      <c r="IH102" s="104"/>
      <c r="II102" s="104"/>
      <c r="IJ102" s="104"/>
      <c r="IK102" s="104"/>
      <c r="IL102" s="104"/>
      <c r="IM102" s="104"/>
      <c r="IN102" s="104"/>
      <c r="IO102" s="104"/>
      <c r="IP102" s="104"/>
      <c r="IQ102" s="104"/>
      <c r="IR102" s="104"/>
      <c r="IS102" s="104"/>
      <c r="IT102" s="104"/>
      <c r="IU102" s="104"/>
      <c r="IV102" s="104"/>
    </row>
    <row r="103" spans="1:256" s="106" customFormat="1" ht="15" customHeight="1">
      <c r="C103" s="204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04"/>
      <c r="AC103" s="217"/>
      <c r="AD103" s="144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  <c r="CO103" s="138"/>
      <c r="CP103" s="138"/>
      <c r="CQ103" s="138"/>
      <c r="CR103" s="138"/>
      <c r="CS103" s="138"/>
      <c r="CT103" s="138"/>
      <c r="CU103" s="138"/>
      <c r="CV103" s="138"/>
      <c r="CW103" s="138"/>
      <c r="CX103" s="138"/>
      <c r="CY103" s="138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  <c r="DW103" s="104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  <c r="EU103" s="104"/>
      <c r="EV103" s="104"/>
      <c r="EW103" s="104"/>
      <c r="EX103" s="104"/>
      <c r="EY103" s="104"/>
      <c r="EZ103" s="104"/>
      <c r="FA103" s="104"/>
      <c r="FB103" s="104"/>
      <c r="FC103" s="104"/>
      <c r="FD103" s="104"/>
      <c r="FE103" s="104"/>
      <c r="FF103" s="104"/>
      <c r="FG103" s="104"/>
      <c r="FH103" s="104"/>
      <c r="FI103" s="104"/>
      <c r="FJ103" s="104"/>
      <c r="FK103" s="104"/>
      <c r="FL103" s="104"/>
      <c r="FM103" s="104"/>
      <c r="FN103" s="104"/>
      <c r="FO103" s="104"/>
      <c r="FP103" s="104"/>
      <c r="FQ103" s="104"/>
      <c r="FR103" s="104"/>
      <c r="FS103" s="104"/>
      <c r="FT103" s="104"/>
      <c r="FU103" s="104"/>
      <c r="FV103" s="104"/>
      <c r="FW103" s="104"/>
      <c r="FX103" s="104"/>
      <c r="FY103" s="104"/>
      <c r="FZ103" s="104"/>
      <c r="GA103" s="104"/>
      <c r="GB103" s="104"/>
      <c r="GC103" s="104"/>
      <c r="GD103" s="104"/>
      <c r="GE103" s="104"/>
      <c r="GF103" s="104"/>
      <c r="GG103" s="104"/>
      <c r="GH103" s="104"/>
      <c r="GI103" s="104"/>
      <c r="GJ103" s="104"/>
      <c r="GK103" s="104"/>
      <c r="GL103" s="104"/>
      <c r="GM103" s="104"/>
      <c r="GN103" s="104"/>
      <c r="GO103" s="104"/>
      <c r="GP103" s="104"/>
      <c r="GQ103" s="104"/>
      <c r="GR103" s="104"/>
      <c r="GS103" s="104"/>
      <c r="GT103" s="104"/>
      <c r="GU103" s="104"/>
      <c r="GV103" s="104"/>
      <c r="GW103" s="104"/>
      <c r="GX103" s="104"/>
      <c r="GY103" s="104"/>
      <c r="GZ103" s="104"/>
      <c r="HA103" s="104"/>
      <c r="HB103" s="104"/>
      <c r="HC103" s="104"/>
      <c r="HD103" s="104"/>
      <c r="HE103" s="104"/>
      <c r="HF103" s="104"/>
      <c r="HG103" s="104"/>
      <c r="HH103" s="104"/>
      <c r="HI103" s="104"/>
      <c r="HJ103" s="104"/>
      <c r="HK103" s="104"/>
      <c r="HL103" s="104"/>
      <c r="HM103" s="104"/>
      <c r="HN103" s="104"/>
      <c r="HO103" s="104"/>
      <c r="HP103" s="104"/>
      <c r="HQ103" s="104"/>
      <c r="HR103" s="104"/>
      <c r="HS103" s="104"/>
      <c r="HT103" s="104"/>
      <c r="HU103" s="104"/>
      <c r="HV103" s="104"/>
      <c r="HW103" s="104"/>
      <c r="HX103" s="104"/>
      <c r="HY103" s="104"/>
      <c r="HZ103" s="104"/>
      <c r="IA103" s="104"/>
      <c r="IB103" s="104"/>
      <c r="IC103" s="104"/>
      <c r="ID103" s="104"/>
      <c r="IE103" s="104"/>
      <c r="IF103" s="104"/>
      <c r="IG103" s="104"/>
      <c r="IH103" s="104"/>
      <c r="II103" s="104"/>
      <c r="IJ103" s="104"/>
      <c r="IK103" s="104"/>
      <c r="IL103" s="104"/>
      <c r="IM103" s="104"/>
      <c r="IN103" s="104"/>
      <c r="IO103" s="104"/>
      <c r="IP103" s="104"/>
      <c r="IQ103" s="104"/>
      <c r="IR103" s="104"/>
      <c r="IS103" s="104"/>
      <c r="IT103" s="104"/>
      <c r="IU103" s="104"/>
      <c r="IV103" s="104"/>
    </row>
    <row r="104" spans="1:256" s="106" customFormat="1" ht="15" customHeight="1">
      <c r="C104" s="204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04"/>
      <c r="AC104" s="217"/>
      <c r="AD104" s="144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CO104" s="138"/>
      <c r="CP104" s="138"/>
      <c r="CQ104" s="138"/>
      <c r="CR104" s="138"/>
      <c r="CS104" s="138"/>
      <c r="CT104" s="138"/>
      <c r="CU104" s="138"/>
      <c r="CV104" s="138"/>
      <c r="CW104" s="138"/>
      <c r="CX104" s="138"/>
      <c r="CY104" s="138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104"/>
      <c r="DV104" s="104"/>
      <c r="DW104" s="104"/>
      <c r="DX104" s="104"/>
      <c r="DY104" s="104"/>
      <c r="DZ104" s="104"/>
      <c r="EA104" s="104"/>
      <c r="EB104" s="104"/>
      <c r="EC104" s="104"/>
      <c r="ED104" s="10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04"/>
      <c r="EZ104" s="104"/>
      <c r="FA104" s="104"/>
      <c r="FB104" s="104"/>
      <c r="FC104" s="104"/>
      <c r="FD104" s="104"/>
      <c r="FE104" s="104"/>
      <c r="FF104" s="104"/>
      <c r="FG104" s="104"/>
      <c r="FH104" s="104"/>
      <c r="FI104" s="104"/>
      <c r="FJ104" s="104"/>
      <c r="FK104" s="104"/>
      <c r="FL104" s="104"/>
      <c r="FM104" s="104"/>
      <c r="FN104" s="104"/>
      <c r="FO104" s="104"/>
      <c r="FP104" s="104"/>
      <c r="FQ104" s="104"/>
      <c r="FR104" s="104"/>
      <c r="FS104" s="104"/>
      <c r="FT104" s="104"/>
      <c r="FU104" s="104"/>
      <c r="FV104" s="104"/>
      <c r="FW104" s="104"/>
      <c r="FX104" s="104"/>
      <c r="FY104" s="104"/>
      <c r="FZ104" s="104"/>
      <c r="GA104" s="104"/>
      <c r="GB104" s="104"/>
      <c r="GC104" s="104"/>
      <c r="GD104" s="104"/>
      <c r="GE104" s="104"/>
      <c r="GF104" s="104"/>
      <c r="GG104" s="104"/>
      <c r="GH104" s="104"/>
      <c r="GI104" s="104"/>
      <c r="GJ104" s="104"/>
      <c r="GK104" s="104"/>
      <c r="GL104" s="104"/>
      <c r="GM104" s="104"/>
      <c r="GN104" s="104"/>
      <c r="GO104" s="104"/>
      <c r="GP104" s="104"/>
      <c r="GQ104" s="104"/>
      <c r="GR104" s="104"/>
      <c r="GS104" s="104"/>
      <c r="GT104" s="104"/>
      <c r="GU104" s="104"/>
      <c r="GV104" s="104"/>
      <c r="GW104" s="104"/>
      <c r="GX104" s="104"/>
      <c r="GY104" s="104"/>
      <c r="GZ104" s="104"/>
      <c r="HA104" s="104"/>
      <c r="HB104" s="104"/>
      <c r="HC104" s="104"/>
      <c r="HD104" s="104"/>
      <c r="HE104" s="104"/>
      <c r="HF104" s="104"/>
      <c r="HG104" s="104"/>
      <c r="HH104" s="104"/>
      <c r="HI104" s="104"/>
      <c r="HJ104" s="104"/>
      <c r="HK104" s="104"/>
      <c r="HL104" s="104"/>
      <c r="HM104" s="104"/>
      <c r="HN104" s="104"/>
      <c r="HO104" s="104"/>
      <c r="HP104" s="104"/>
      <c r="HQ104" s="104"/>
      <c r="HR104" s="104"/>
      <c r="HS104" s="104"/>
      <c r="HT104" s="104"/>
      <c r="HU104" s="104"/>
      <c r="HV104" s="104"/>
      <c r="HW104" s="104"/>
      <c r="HX104" s="104"/>
      <c r="HY104" s="104"/>
      <c r="HZ104" s="104"/>
      <c r="IA104" s="104"/>
      <c r="IB104" s="104"/>
      <c r="IC104" s="104"/>
      <c r="ID104" s="104"/>
      <c r="IE104" s="104"/>
      <c r="IF104" s="104"/>
      <c r="IG104" s="104"/>
      <c r="IH104" s="104"/>
      <c r="II104" s="104"/>
      <c r="IJ104" s="104"/>
      <c r="IK104" s="104"/>
      <c r="IL104" s="104"/>
      <c r="IM104" s="104"/>
      <c r="IN104" s="104"/>
      <c r="IO104" s="104"/>
      <c r="IP104" s="104"/>
      <c r="IQ104" s="104"/>
      <c r="IR104" s="104"/>
      <c r="IS104" s="104"/>
      <c r="IT104" s="104"/>
      <c r="IU104" s="104"/>
      <c r="IV104" s="104"/>
    </row>
    <row r="105" spans="1:256" s="106" customFormat="1" ht="15" customHeight="1">
      <c r="C105" s="20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04"/>
      <c r="AC105" s="217"/>
      <c r="AD105" s="144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/>
      <c r="CX105" s="138"/>
      <c r="CY105" s="138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104"/>
      <c r="DV105" s="104"/>
      <c r="DW105" s="104"/>
      <c r="DX105" s="104"/>
      <c r="DY105" s="104"/>
      <c r="DZ105" s="104"/>
      <c r="EA105" s="104"/>
      <c r="EB105" s="104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04"/>
      <c r="EZ105" s="104"/>
      <c r="FA105" s="104"/>
      <c r="FB105" s="104"/>
      <c r="FC105" s="104"/>
      <c r="FD105" s="104"/>
      <c r="FE105" s="104"/>
      <c r="FF105" s="104"/>
      <c r="FG105" s="104"/>
      <c r="FH105" s="104"/>
      <c r="FI105" s="104"/>
      <c r="FJ105" s="104"/>
      <c r="FK105" s="104"/>
      <c r="FL105" s="104"/>
      <c r="FM105" s="104"/>
      <c r="FN105" s="104"/>
      <c r="FO105" s="104"/>
      <c r="FP105" s="104"/>
      <c r="FQ105" s="104"/>
      <c r="FR105" s="104"/>
      <c r="FS105" s="104"/>
      <c r="FT105" s="104"/>
      <c r="FU105" s="104"/>
      <c r="FV105" s="104"/>
      <c r="FW105" s="104"/>
      <c r="FX105" s="104"/>
      <c r="FY105" s="104"/>
      <c r="FZ105" s="104"/>
      <c r="GA105" s="104"/>
      <c r="GB105" s="104"/>
      <c r="GC105" s="104"/>
      <c r="GD105" s="104"/>
      <c r="GE105" s="104"/>
      <c r="GF105" s="104"/>
      <c r="GG105" s="104"/>
      <c r="GH105" s="104"/>
      <c r="GI105" s="104"/>
      <c r="GJ105" s="104"/>
      <c r="GK105" s="104"/>
      <c r="GL105" s="104"/>
      <c r="GM105" s="104"/>
      <c r="GN105" s="104"/>
      <c r="GO105" s="104"/>
      <c r="GP105" s="104"/>
      <c r="GQ105" s="104"/>
      <c r="GR105" s="104"/>
      <c r="GS105" s="104"/>
      <c r="GT105" s="104"/>
      <c r="GU105" s="104"/>
      <c r="GV105" s="104"/>
      <c r="GW105" s="104"/>
      <c r="GX105" s="104"/>
      <c r="GY105" s="104"/>
      <c r="GZ105" s="104"/>
      <c r="HA105" s="104"/>
      <c r="HB105" s="104"/>
      <c r="HC105" s="104"/>
      <c r="HD105" s="104"/>
      <c r="HE105" s="104"/>
      <c r="HF105" s="104"/>
      <c r="HG105" s="104"/>
      <c r="HH105" s="104"/>
      <c r="HI105" s="104"/>
      <c r="HJ105" s="104"/>
      <c r="HK105" s="104"/>
      <c r="HL105" s="104"/>
      <c r="HM105" s="104"/>
      <c r="HN105" s="104"/>
      <c r="HO105" s="104"/>
      <c r="HP105" s="104"/>
      <c r="HQ105" s="104"/>
      <c r="HR105" s="104"/>
      <c r="HS105" s="104"/>
      <c r="HT105" s="104"/>
      <c r="HU105" s="104"/>
      <c r="HV105" s="104"/>
      <c r="HW105" s="104"/>
      <c r="HX105" s="104"/>
      <c r="HY105" s="104"/>
      <c r="HZ105" s="104"/>
      <c r="IA105" s="104"/>
      <c r="IB105" s="104"/>
      <c r="IC105" s="104"/>
      <c r="ID105" s="104"/>
      <c r="IE105" s="104"/>
      <c r="IF105" s="104"/>
      <c r="IG105" s="104"/>
      <c r="IH105" s="104"/>
      <c r="II105" s="104"/>
      <c r="IJ105" s="104"/>
      <c r="IK105" s="104"/>
      <c r="IL105" s="104"/>
      <c r="IM105" s="104"/>
      <c r="IN105" s="104"/>
      <c r="IO105" s="104"/>
      <c r="IP105" s="104"/>
      <c r="IQ105" s="104"/>
      <c r="IR105" s="104"/>
      <c r="IS105" s="104"/>
      <c r="IT105" s="104"/>
      <c r="IU105" s="104"/>
      <c r="IV105" s="104"/>
    </row>
    <row r="106" spans="1:256" s="106" customFormat="1" ht="15" customHeight="1">
      <c r="C106" s="204"/>
      <c r="D106" s="216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7"/>
      <c r="AC106" s="217"/>
      <c r="AD106" s="144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8"/>
      <c r="CY106" s="138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104"/>
      <c r="DV106" s="104"/>
      <c r="DW106" s="104"/>
      <c r="DX106" s="104"/>
      <c r="DY106" s="104"/>
      <c r="DZ106" s="104"/>
      <c r="EA106" s="104"/>
      <c r="EB106" s="104"/>
      <c r="EC106" s="104"/>
      <c r="ED106" s="10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104"/>
      <c r="EV106" s="104"/>
      <c r="EW106" s="104"/>
      <c r="EX106" s="104"/>
      <c r="EY106" s="104"/>
      <c r="EZ106" s="104"/>
      <c r="FA106" s="104"/>
      <c r="FB106" s="104"/>
      <c r="FC106" s="104"/>
      <c r="FD106" s="104"/>
      <c r="FE106" s="104"/>
      <c r="FF106" s="104"/>
      <c r="FG106" s="104"/>
      <c r="FH106" s="104"/>
      <c r="FI106" s="104"/>
      <c r="FJ106" s="104"/>
      <c r="FK106" s="104"/>
      <c r="FL106" s="104"/>
      <c r="FM106" s="104"/>
      <c r="FN106" s="104"/>
      <c r="FO106" s="104"/>
      <c r="FP106" s="104"/>
      <c r="FQ106" s="104"/>
      <c r="FR106" s="104"/>
      <c r="FS106" s="104"/>
      <c r="FT106" s="104"/>
      <c r="FU106" s="104"/>
      <c r="FV106" s="104"/>
      <c r="FW106" s="104"/>
      <c r="FX106" s="104"/>
      <c r="FY106" s="104"/>
      <c r="FZ106" s="104"/>
      <c r="GA106" s="104"/>
      <c r="GB106" s="104"/>
      <c r="GC106" s="104"/>
      <c r="GD106" s="104"/>
      <c r="GE106" s="104"/>
      <c r="GF106" s="104"/>
      <c r="GG106" s="104"/>
      <c r="GH106" s="104"/>
      <c r="GI106" s="104"/>
      <c r="GJ106" s="104"/>
      <c r="GK106" s="104"/>
      <c r="GL106" s="104"/>
      <c r="GM106" s="104"/>
      <c r="GN106" s="104"/>
      <c r="GO106" s="104"/>
      <c r="GP106" s="104"/>
      <c r="GQ106" s="104"/>
      <c r="GR106" s="104"/>
      <c r="GS106" s="104"/>
      <c r="GT106" s="104"/>
      <c r="GU106" s="104"/>
      <c r="GV106" s="104"/>
      <c r="GW106" s="104"/>
      <c r="GX106" s="104"/>
      <c r="GY106" s="104"/>
      <c r="GZ106" s="104"/>
      <c r="HA106" s="104"/>
      <c r="HB106" s="104"/>
      <c r="HC106" s="104"/>
      <c r="HD106" s="104"/>
      <c r="HE106" s="104"/>
      <c r="HF106" s="104"/>
      <c r="HG106" s="104"/>
      <c r="HH106" s="104"/>
      <c r="HI106" s="104"/>
      <c r="HJ106" s="104"/>
      <c r="HK106" s="104"/>
      <c r="HL106" s="104"/>
      <c r="HM106" s="104"/>
      <c r="HN106" s="104"/>
      <c r="HO106" s="104"/>
      <c r="HP106" s="104"/>
      <c r="HQ106" s="104"/>
      <c r="HR106" s="104"/>
      <c r="HS106" s="104"/>
      <c r="HT106" s="104"/>
      <c r="HU106" s="104"/>
      <c r="HV106" s="104"/>
      <c r="HW106" s="104"/>
      <c r="HX106" s="104"/>
      <c r="HY106" s="104"/>
      <c r="HZ106" s="104"/>
      <c r="IA106" s="104"/>
      <c r="IB106" s="104"/>
      <c r="IC106" s="104"/>
      <c r="ID106" s="104"/>
      <c r="IE106" s="104"/>
      <c r="IF106" s="104"/>
      <c r="IG106" s="104"/>
      <c r="IH106" s="104"/>
      <c r="II106" s="104"/>
      <c r="IJ106" s="104"/>
      <c r="IK106" s="104"/>
      <c r="IL106" s="104"/>
      <c r="IM106" s="104"/>
      <c r="IN106" s="104"/>
      <c r="IO106" s="104"/>
      <c r="IP106" s="104"/>
      <c r="IQ106" s="104"/>
      <c r="IR106" s="104"/>
      <c r="IS106" s="104"/>
      <c r="IT106" s="104"/>
      <c r="IU106" s="104"/>
      <c r="IV106" s="104"/>
    </row>
    <row r="107" spans="1:256" s="121" customFormat="1" ht="15.6" customHeight="1">
      <c r="A107" s="122"/>
      <c r="B107" s="123" t="s">
        <v>62</v>
      </c>
      <c r="C107" s="245"/>
      <c r="D107" s="271">
        <f>SUM(D108:D111)</f>
        <v>0</v>
      </c>
      <c r="E107" s="271">
        <f t="shared" ref="E107:AA107" si="102">SUM(E108:E111)</f>
        <v>0</v>
      </c>
      <c r="F107" s="271">
        <f t="shared" si="102"/>
        <v>76500</v>
      </c>
      <c r="G107" s="271">
        <f t="shared" si="102"/>
        <v>76500</v>
      </c>
      <c r="H107" s="271">
        <f t="shared" si="102"/>
        <v>105000</v>
      </c>
      <c r="I107" s="271">
        <f t="shared" si="102"/>
        <v>105000</v>
      </c>
      <c r="J107" s="271">
        <f t="shared" si="102"/>
        <v>147500</v>
      </c>
      <c r="K107" s="271">
        <f t="shared" si="102"/>
        <v>147500</v>
      </c>
      <c r="L107" s="271">
        <f t="shared" si="102"/>
        <v>182500</v>
      </c>
      <c r="M107" s="271">
        <f t="shared" si="102"/>
        <v>220000</v>
      </c>
      <c r="N107" s="271">
        <f t="shared" si="102"/>
        <v>259000</v>
      </c>
      <c r="O107" s="271">
        <f t="shared" si="102"/>
        <v>259000</v>
      </c>
      <c r="P107" s="271">
        <f t="shared" si="102"/>
        <v>259000</v>
      </c>
      <c r="Q107" s="271">
        <f t="shared" si="102"/>
        <v>230000</v>
      </c>
      <c r="R107" s="271">
        <f t="shared" si="102"/>
        <v>259000</v>
      </c>
      <c r="S107" s="271">
        <f t="shared" si="102"/>
        <v>259000</v>
      </c>
      <c r="T107" s="271">
        <f t="shared" si="102"/>
        <v>259000</v>
      </c>
      <c r="U107" s="271">
        <f t="shared" si="102"/>
        <v>259000</v>
      </c>
      <c r="V107" s="271">
        <f t="shared" si="102"/>
        <v>259000</v>
      </c>
      <c r="W107" s="271">
        <f t="shared" si="102"/>
        <v>259000</v>
      </c>
      <c r="X107" s="271">
        <f t="shared" si="102"/>
        <v>259000</v>
      </c>
      <c r="Y107" s="271">
        <f t="shared" si="102"/>
        <v>259000</v>
      </c>
      <c r="Z107" s="271">
        <f t="shared" si="102"/>
        <v>259000</v>
      </c>
      <c r="AA107" s="271">
        <f t="shared" si="102"/>
        <v>259000</v>
      </c>
      <c r="AB107" s="271"/>
      <c r="AC107" s="271"/>
      <c r="AD107" s="124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19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19"/>
      <c r="FJ107" s="119"/>
      <c r="FK107" s="119"/>
      <c r="FL107" s="119"/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  <c r="FW107" s="119"/>
      <c r="FX107" s="119"/>
      <c r="FY107" s="119"/>
      <c r="FZ107" s="119"/>
      <c r="GA107" s="119"/>
      <c r="GB107" s="119"/>
      <c r="GC107" s="119"/>
      <c r="GD107" s="119"/>
      <c r="GE107" s="119"/>
      <c r="GF107" s="119"/>
      <c r="GG107" s="119"/>
      <c r="GH107" s="119"/>
      <c r="GI107" s="119"/>
      <c r="GJ107" s="119"/>
      <c r="GK107" s="119"/>
      <c r="GL107" s="119"/>
      <c r="GM107" s="119"/>
      <c r="GN107" s="119"/>
      <c r="GO107" s="119"/>
      <c r="GP107" s="119"/>
      <c r="GQ107" s="119"/>
      <c r="GR107" s="119"/>
      <c r="GS107" s="119"/>
      <c r="GT107" s="119"/>
      <c r="GU107" s="119"/>
      <c r="GV107" s="119"/>
      <c r="GW107" s="119"/>
      <c r="GX107" s="119"/>
      <c r="GY107" s="119"/>
      <c r="GZ107" s="119"/>
      <c r="HA107" s="119"/>
      <c r="HB107" s="119"/>
      <c r="HC107" s="119"/>
      <c r="HD107" s="119"/>
      <c r="HE107" s="119"/>
      <c r="HF107" s="119"/>
      <c r="HG107" s="119"/>
      <c r="HH107" s="119"/>
      <c r="HI107" s="119"/>
      <c r="HJ107" s="119"/>
      <c r="HK107" s="119"/>
      <c r="HL107" s="119"/>
      <c r="HM107" s="119"/>
      <c r="HN107" s="119"/>
      <c r="HO107" s="119"/>
      <c r="HP107" s="119"/>
      <c r="HQ107" s="119"/>
      <c r="HR107" s="119"/>
      <c r="HS107" s="119"/>
      <c r="HT107" s="119"/>
      <c r="HU107" s="119"/>
      <c r="HV107" s="119"/>
      <c r="HW107" s="119"/>
      <c r="HX107" s="119"/>
      <c r="HY107" s="119"/>
      <c r="HZ107" s="119"/>
      <c r="IA107" s="119"/>
      <c r="IB107" s="119"/>
      <c r="IC107" s="119"/>
      <c r="ID107" s="119"/>
      <c r="IE107" s="119"/>
      <c r="IF107" s="119"/>
      <c r="IG107" s="119"/>
      <c r="IH107" s="119"/>
      <c r="II107" s="119"/>
      <c r="IJ107" s="119"/>
      <c r="IK107" s="119"/>
      <c r="IL107" s="119"/>
      <c r="IM107" s="119"/>
      <c r="IN107" s="119"/>
      <c r="IO107" s="119"/>
      <c r="IP107" s="119"/>
      <c r="IQ107" s="119"/>
      <c r="IR107" s="119"/>
      <c r="IS107" s="119"/>
      <c r="IT107" s="119"/>
      <c r="IU107" s="119"/>
      <c r="IV107" s="119"/>
    </row>
    <row r="108" spans="1:256" s="106" customFormat="1" ht="15" customHeight="1">
      <c r="B108" s="175" t="s">
        <v>136</v>
      </c>
      <c r="C108" s="204"/>
      <c r="D108" s="253">
        <f>Опермодель!$C$42*D4</f>
        <v>0</v>
      </c>
      <c r="E108" s="253">
        <f>Опермодель!$C$42*E4</f>
        <v>0</v>
      </c>
      <c r="F108" s="253">
        <f>Опермодель!$C$42*F4</f>
        <v>24500</v>
      </c>
      <c r="G108" s="253">
        <f>Опермодель!$C$42*G4</f>
        <v>24500</v>
      </c>
      <c r="H108" s="253">
        <f>Опермодель!$C$42*H4</f>
        <v>35000</v>
      </c>
      <c r="I108" s="253">
        <f>Опермодель!$C$42*I4</f>
        <v>35000</v>
      </c>
      <c r="J108" s="253">
        <f>Опермодель!$C$42*J4</f>
        <v>52500</v>
      </c>
      <c r="K108" s="253">
        <f>Опермодель!$C$42*K4</f>
        <v>52500</v>
      </c>
      <c r="L108" s="253">
        <f>Опермодель!$C$42*L4</f>
        <v>70000</v>
      </c>
      <c r="M108" s="253">
        <f>Опермодель!$C$42*M4</f>
        <v>87500</v>
      </c>
      <c r="N108" s="253">
        <f>Опермодель!$C$42*N4</f>
        <v>105000</v>
      </c>
      <c r="O108" s="253">
        <f>Опермодель!$C$42*O4</f>
        <v>105000</v>
      </c>
      <c r="P108" s="253">
        <f>Опермодель!$C$42*P4</f>
        <v>105000</v>
      </c>
      <c r="Q108" s="253">
        <f>Опермодель!$C$42*Q4</f>
        <v>105000</v>
      </c>
      <c r="R108" s="253">
        <f>Опермодель!$C$42*R4</f>
        <v>105000</v>
      </c>
      <c r="S108" s="253">
        <f>Опермодель!$C$42*S4</f>
        <v>105000</v>
      </c>
      <c r="T108" s="253">
        <f>Опермодель!$C$42*T4</f>
        <v>105000</v>
      </c>
      <c r="U108" s="253">
        <f>Опермодель!$C$42*U4</f>
        <v>105000</v>
      </c>
      <c r="V108" s="253">
        <f>Опермодель!$C$42*V4</f>
        <v>105000</v>
      </c>
      <c r="W108" s="253">
        <f>Опермодель!$C$42*W4</f>
        <v>105000</v>
      </c>
      <c r="X108" s="253">
        <f>Опермодель!$C$42*X4</f>
        <v>105000</v>
      </c>
      <c r="Y108" s="253">
        <f>Опермодель!$C$42*Y4</f>
        <v>105000</v>
      </c>
      <c r="Z108" s="253">
        <f>Опермодель!$C$42*Z4</f>
        <v>105000</v>
      </c>
      <c r="AA108" s="253">
        <f>Опермодель!$C$42*AA4</f>
        <v>105000</v>
      </c>
      <c r="AB108" s="254"/>
      <c r="AC108" s="254"/>
      <c r="AD108" s="144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  <c r="CD108" s="138"/>
      <c r="CE108" s="138"/>
      <c r="CF108" s="138"/>
      <c r="CG108" s="138"/>
      <c r="CH108" s="138"/>
      <c r="CI108" s="138"/>
      <c r="CJ108" s="138"/>
      <c r="CK108" s="138"/>
      <c r="CL108" s="138"/>
      <c r="CM108" s="138"/>
      <c r="CN108" s="138"/>
      <c r="CO108" s="138"/>
      <c r="CP108" s="138"/>
      <c r="CQ108" s="138"/>
      <c r="CR108" s="138"/>
      <c r="CS108" s="138"/>
      <c r="CT108" s="138"/>
      <c r="CU108" s="138"/>
      <c r="CV108" s="138"/>
      <c r="CW108" s="138"/>
      <c r="CX108" s="138"/>
      <c r="CY108" s="138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104"/>
      <c r="EV108" s="104"/>
      <c r="EW108" s="104"/>
      <c r="EX108" s="104"/>
      <c r="EY108" s="104"/>
      <c r="EZ108" s="104"/>
      <c r="FA108" s="104"/>
      <c r="FB108" s="104"/>
      <c r="FC108" s="104"/>
      <c r="FD108" s="104"/>
      <c r="FE108" s="104"/>
      <c r="FF108" s="104"/>
      <c r="FG108" s="104"/>
      <c r="FH108" s="104"/>
      <c r="FI108" s="104"/>
      <c r="FJ108" s="104"/>
      <c r="FK108" s="104"/>
      <c r="FL108" s="104"/>
      <c r="FM108" s="104"/>
      <c r="FN108" s="104"/>
      <c r="FO108" s="104"/>
      <c r="FP108" s="104"/>
      <c r="FQ108" s="104"/>
      <c r="FR108" s="104"/>
      <c r="FS108" s="104"/>
      <c r="FT108" s="104"/>
      <c r="FU108" s="104"/>
      <c r="FV108" s="104"/>
      <c r="FW108" s="104"/>
      <c r="FX108" s="104"/>
      <c r="FY108" s="104"/>
      <c r="FZ108" s="104"/>
      <c r="GA108" s="104"/>
      <c r="GB108" s="104"/>
      <c r="GC108" s="104"/>
      <c r="GD108" s="104"/>
      <c r="GE108" s="104"/>
      <c r="GF108" s="104"/>
      <c r="GG108" s="104"/>
      <c r="GH108" s="104"/>
      <c r="GI108" s="104"/>
      <c r="GJ108" s="104"/>
      <c r="GK108" s="104"/>
      <c r="GL108" s="104"/>
      <c r="GM108" s="104"/>
      <c r="GN108" s="104"/>
      <c r="GO108" s="104"/>
      <c r="GP108" s="104"/>
      <c r="GQ108" s="104"/>
      <c r="GR108" s="104"/>
      <c r="GS108" s="104"/>
      <c r="GT108" s="104"/>
      <c r="GU108" s="104"/>
      <c r="GV108" s="104"/>
      <c r="GW108" s="104"/>
      <c r="GX108" s="104"/>
      <c r="GY108" s="104"/>
      <c r="GZ108" s="104"/>
      <c r="HA108" s="104"/>
      <c r="HB108" s="104"/>
      <c r="HC108" s="104"/>
      <c r="HD108" s="104"/>
      <c r="HE108" s="104"/>
      <c r="HF108" s="104"/>
      <c r="HG108" s="104"/>
      <c r="HH108" s="104"/>
      <c r="HI108" s="104"/>
      <c r="HJ108" s="104"/>
      <c r="HK108" s="104"/>
      <c r="HL108" s="104"/>
      <c r="HM108" s="104"/>
      <c r="HN108" s="104"/>
      <c r="HO108" s="104"/>
      <c r="HP108" s="104"/>
      <c r="HQ108" s="104"/>
      <c r="HR108" s="104"/>
      <c r="HS108" s="104"/>
      <c r="HT108" s="104"/>
      <c r="HU108" s="104"/>
      <c r="HV108" s="104"/>
      <c r="HW108" s="104"/>
      <c r="HX108" s="104"/>
      <c r="HY108" s="104"/>
      <c r="HZ108" s="104"/>
      <c r="IA108" s="104"/>
      <c r="IB108" s="104"/>
      <c r="IC108" s="104"/>
      <c r="ID108" s="104"/>
      <c r="IE108" s="104"/>
      <c r="IF108" s="104"/>
      <c r="IG108" s="104"/>
      <c r="IH108" s="104"/>
      <c r="II108" s="104"/>
      <c r="IJ108" s="104"/>
      <c r="IK108" s="104"/>
      <c r="IL108" s="104"/>
      <c r="IM108" s="104"/>
      <c r="IN108" s="104"/>
      <c r="IO108" s="104"/>
      <c r="IP108" s="104"/>
      <c r="IQ108" s="104"/>
      <c r="IR108" s="104"/>
      <c r="IS108" s="104"/>
      <c r="IT108" s="104"/>
      <c r="IU108" s="104"/>
      <c r="IV108" s="104"/>
    </row>
    <row r="109" spans="1:256" s="106" customFormat="1" ht="15" customHeight="1">
      <c r="B109" s="175" t="s">
        <v>137</v>
      </c>
      <c r="C109" s="204"/>
      <c r="D109" s="253">
        <f>Опермодель!$D$42*D5</f>
        <v>0</v>
      </c>
      <c r="E109" s="253">
        <f>Опермодель!$D$42*E5</f>
        <v>0</v>
      </c>
      <c r="F109" s="253">
        <f>Опермодель!$D$42*F5</f>
        <v>24500</v>
      </c>
      <c r="G109" s="253">
        <f>Опермодель!$D$42*G5</f>
        <v>24500</v>
      </c>
      <c r="H109" s="253">
        <f>Опермодель!$D$42*H5</f>
        <v>35000</v>
      </c>
      <c r="I109" s="253">
        <f>Опермодель!$D$42*I5</f>
        <v>35000</v>
      </c>
      <c r="J109" s="253">
        <f>Опермодель!$D$42*J5</f>
        <v>52500</v>
      </c>
      <c r="K109" s="253">
        <f>Опермодель!$D$42*K5</f>
        <v>52500</v>
      </c>
      <c r="L109" s="253">
        <f>Опермодель!$D$42*L5</f>
        <v>70000</v>
      </c>
      <c r="M109" s="253">
        <f>Опермодель!$D$42*M5</f>
        <v>87500</v>
      </c>
      <c r="N109" s="253">
        <f>Опермодель!$D$42*N5</f>
        <v>105000</v>
      </c>
      <c r="O109" s="253">
        <f>Опермодель!$D$42*O5</f>
        <v>105000</v>
      </c>
      <c r="P109" s="253">
        <f>Опермодель!$D$42*P5</f>
        <v>105000</v>
      </c>
      <c r="Q109" s="253">
        <f>Опермодель!$D$42*Q5</f>
        <v>105000</v>
      </c>
      <c r="R109" s="253">
        <f>Опермодель!$D$42*R5</f>
        <v>105000</v>
      </c>
      <c r="S109" s="253">
        <f>Опермодель!$D$42*S5</f>
        <v>105000</v>
      </c>
      <c r="T109" s="253">
        <f>Опермодель!$D$42*T5</f>
        <v>105000</v>
      </c>
      <c r="U109" s="253">
        <f>Опермодель!$D$42*U5</f>
        <v>105000</v>
      </c>
      <c r="V109" s="253">
        <f>Опермодель!$D$42*V5</f>
        <v>105000</v>
      </c>
      <c r="W109" s="253">
        <f>Опермодель!$D$42*W5</f>
        <v>105000</v>
      </c>
      <c r="X109" s="253">
        <f>Опермодель!$D$42*X5</f>
        <v>105000</v>
      </c>
      <c r="Y109" s="253">
        <f>Опермодель!$D$42*Y5</f>
        <v>105000</v>
      </c>
      <c r="Z109" s="253">
        <f>Опермодель!$D$42*Z5</f>
        <v>105000</v>
      </c>
      <c r="AA109" s="253">
        <f>Опермодель!$D$42*AA5</f>
        <v>105000</v>
      </c>
      <c r="AB109" s="254"/>
      <c r="AC109" s="254"/>
      <c r="AD109" s="144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  <c r="CO109" s="138"/>
      <c r="CP109" s="138"/>
      <c r="CQ109" s="138"/>
      <c r="CR109" s="138"/>
      <c r="CS109" s="138"/>
      <c r="CT109" s="138"/>
      <c r="CU109" s="138"/>
      <c r="CV109" s="138"/>
      <c r="CW109" s="138"/>
      <c r="CX109" s="138"/>
      <c r="CY109" s="138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104"/>
      <c r="DV109" s="104"/>
      <c r="DW109" s="104"/>
      <c r="DX109" s="104"/>
      <c r="DY109" s="104"/>
      <c r="DZ109" s="104"/>
      <c r="EA109" s="104"/>
      <c r="EB109" s="104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  <c r="EU109" s="104"/>
      <c r="EV109" s="104"/>
      <c r="EW109" s="104"/>
      <c r="EX109" s="104"/>
      <c r="EY109" s="104"/>
      <c r="EZ109" s="104"/>
      <c r="FA109" s="104"/>
      <c r="FB109" s="104"/>
      <c r="FC109" s="104"/>
      <c r="FD109" s="104"/>
      <c r="FE109" s="104"/>
      <c r="FF109" s="104"/>
      <c r="FG109" s="104"/>
      <c r="FH109" s="104"/>
      <c r="FI109" s="104"/>
      <c r="FJ109" s="104"/>
      <c r="FK109" s="104"/>
      <c r="FL109" s="104"/>
      <c r="FM109" s="104"/>
      <c r="FN109" s="104"/>
      <c r="FO109" s="104"/>
      <c r="FP109" s="104"/>
      <c r="FQ109" s="104"/>
      <c r="FR109" s="104"/>
      <c r="FS109" s="104"/>
      <c r="FT109" s="104"/>
      <c r="FU109" s="104"/>
      <c r="FV109" s="104"/>
      <c r="FW109" s="104"/>
      <c r="FX109" s="104"/>
      <c r="FY109" s="104"/>
      <c r="FZ109" s="104"/>
      <c r="GA109" s="104"/>
      <c r="GB109" s="104"/>
      <c r="GC109" s="104"/>
      <c r="GD109" s="104"/>
      <c r="GE109" s="104"/>
      <c r="GF109" s="104"/>
      <c r="GG109" s="104"/>
      <c r="GH109" s="104"/>
      <c r="GI109" s="104"/>
      <c r="GJ109" s="104"/>
      <c r="GK109" s="104"/>
      <c r="GL109" s="104"/>
      <c r="GM109" s="104"/>
      <c r="GN109" s="104"/>
      <c r="GO109" s="104"/>
      <c r="GP109" s="104"/>
      <c r="GQ109" s="104"/>
      <c r="GR109" s="104"/>
      <c r="GS109" s="104"/>
      <c r="GT109" s="104"/>
      <c r="GU109" s="104"/>
      <c r="GV109" s="104"/>
      <c r="GW109" s="104"/>
      <c r="GX109" s="104"/>
      <c r="GY109" s="104"/>
      <c r="GZ109" s="104"/>
      <c r="HA109" s="104"/>
      <c r="HB109" s="104"/>
      <c r="HC109" s="104"/>
      <c r="HD109" s="104"/>
      <c r="HE109" s="104"/>
      <c r="HF109" s="104"/>
      <c r="HG109" s="104"/>
      <c r="HH109" s="104"/>
      <c r="HI109" s="104"/>
      <c r="HJ109" s="104"/>
      <c r="HK109" s="104"/>
      <c r="HL109" s="104"/>
      <c r="HM109" s="104"/>
      <c r="HN109" s="104"/>
      <c r="HO109" s="104"/>
      <c r="HP109" s="104"/>
      <c r="HQ109" s="104"/>
      <c r="HR109" s="104"/>
      <c r="HS109" s="104"/>
      <c r="HT109" s="104"/>
      <c r="HU109" s="104"/>
      <c r="HV109" s="104"/>
      <c r="HW109" s="104"/>
      <c r="HX109" s="104"/>
      <c r="HY109" s="104"/>
      <c r="HZ109" s="104"/>
      <c r="IA109" s="104"/>
      <c r="IB109" s="104"/>
      <c r="IC109" s="104"/>
      <c r="ID109" s="104"/>
      <c r="IE109" s="104"/>
      <c r="IF109" s="104"/>
      <c r="IG109" s="104"/>
      <c r="IH109" s="104"/>
      <c r="II109" s="104"/>
      <c r="IJ109" s="104"/>
      <c r="IK109" s="104"/>
      <c r="IL109" s="104"/>
      <c r="IM109" s="104"/>
      <c r="IN109" s="104"/>
      <c r="IO109" s="104"/>
      <c r="IP109" s="104"/>
      <c r="IQ109" s="104"/>
      <c r="IR109" s="104"/>
      <c r="IS109" s="104"/>
      <c r="IT109" s="104"/>
      <c r="IU109" s="104"/>
      <c r="IV109" s="104"/>
    </row>
    <row r="110" spans="1:256" s="106" customFormat="1" ht="15" customHeight="1">
      <c r="B110" s="175" t="s">
        <v>138</v>
      </c>
      <c r="C110" s="204"/>
      <c r="D110" s="253">
        <f>Опермодель!$E$42*D6</f>
        <v>0</v>
      </c>
      <c r="E110" s="253">
        <f>Опермодель!$E$42*E6</f>
        <v>0</v>
      </c>
      <c r="F110" s="253">
        <f>Опермодель!$E$42*F6</f>
        <v>12500</v>
      </c>
      <c r="G110" s="253">
        <f>Опермодель!$E$42*G6</f>
        <v>12500</v>
      </c>
      <c r="H110" s="253">
        <f>Опермодель!$E$42*H6</f>
        <v>15000</v>
      </c>
      <c r="I110" s="253">
        <f>Опермодель!$E$42*I6</f>
        <v>15000</v>
      </c>
      <c r="J110" s="253">
        <f>Опермодель!$E$42*J6</f>
        <v>17500</v>
      </c>
      <c r="K110" s="253">
        <f>Опермодель!$E$42*K6</f>
        <v>17500</v>
      </c>
      <c r="L110" s="253">
        <f>Опермодель!$E$42*L6</f>
        <v>17500</v>
      </c>
      <c r="M110" s="253">
        <f>Опермодель!$E$42*M6</f>
        <v>20000</v>
      </c>
      <c r="N110" s="253">
        <f>Опермодель!$E$42*N6</f>
        <v>20000</v>
      </c>
      <c r="O110" s="253">
        <f>Опермодель!$E$42*O6</f>
        <v>20000</v>
      </c>
      <c r="P110" s="253">
        <f>Опермодель!$E$42*P6</f>
        <v>20000</v>
      </c>
      <c r="Q110" s="253">
        <f>Опермодель!$E$42*Q6</f>
        <v>20000</v>
      </c>
      <c r="R110" s="253">
        <f>Опермодель!$E$42*R6</f>
        <v>20000</v>
      </c>
      <c r="S110" s="253">
        <f>Опермодель!$E$42*S6</f>
        <v>20000</v>
      </c>
      <c r="T110" s="253">
        <f>Опермодель!$E$42*T6</f>
        <v>20000</v>
      </c>
      <c r="U110" s="253">
        <f>Опермодель!$E$42*U6</f>
        <v>20000</v>
      </c>
      <c r="V110" s="253">
        <f>Опермодель!$E$42*V6</f>
        <v>20000</v>
      </c>
      <c r="W110" s="253">
        <f>Опермодель!$E$42*W6</f>
        <v>20000</v>
      </c>
      <c r="X110" s="253">
        <f>Опермодель!$E$42*X6</f>
        <v>20000</v>
      </c>
      <c r="Y110" s="253">
        <f>Опермодель!$E$42*Y6</f>
        <v>20000</v>
      </c>
      <c r="Z110" s="253">
        <f>Опермодель!$E$42*Z6</f>
        <v>20000</v>
      </c>
      <c r="AA110" s="253">
        <f>Опермодель!$E$42*AA6</f>
        <v>20000</v>
      </c>
      <c r="AB110" s="254"/>
      <c r="AC110" s="254"/>
      <c r="AD110" s="144"/>
      <c r="AE110" s="138"/>
      <c r="AF110" s="138"/>
      <c r="AG110" s="138"/>
      <c r="AH110" s="138"/>
      <c r="AI110" s="138"/>
      <c r="AJ110" s="138"/>
      <c r="AK110" s="138"/>
      <c r="AL110" s="138"/>
      <c r="AM110" s="146"/>
      <c r="AN110" s="146"/>
      <c r="AO110" s="146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  <c r="CQ110" s="138"/>
      <c r="CR110" s="138"/>
      <c r="CS110" s="138"/>
      <c r="CT110" s="138"/>
      <c r="CU110" s="138"/>
      <c r="CV110" s="138"/>
      <c r="CW110" s="138"/>
      <c r="CX110" s="138"/>
      <c r="CY110" s="138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  <c r="DW110" s="104"/>
      <c r="DX110" s="104"/>
      <c r="DY110" s="104"/>
      <c r="DZ110" s="104"/>
      <c r="EA110" s="104"/>
      <c r="EB110" s="104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04"/>
      <c r="EZ110" s="104"/>
      <c r="FA110" s="104"/>
      <c r="FB110" s="104"/>
      <c r="FC110" s="104"/>
      <c r="FD110" s="104"/>
      <c r="FE110" s="104"/>
      <c r="FF110" s="104"/>
      <c r="FG110" s="104"/>
      <c r="FH110" s="104"/>
      <c r="FI110" s="104"/>
      <c r="FJ110" s="104"/>
      <c r="FK110" s="104"/>
      <c r="FL110" s="104"/>
      <c r="FM110" s="104"/>
      <c r="FN110" s="104"/>
      <c r="FO110" s="104"/>
      <c r="FP110" s="104"/>
      <c r="FQ110" s="104"/>
      <c r="FR110" s="104"/>
      <c r="FS110" s="104"/>
      <c r="FT110" s="104"/>
      <c r="FU110" s="104"/>
      <c r="FV110" s="104"/>
      <c r="FW110" s="104"/>
      <c r="FX110" s="104"/>
      <c r="FY110" s="104"/>
      <c r="FZ110" s="104"/>
      <c r="GA110" s="104"/>
      <c r="GB110" s="104"/>
      <c r="GC110" s="104"/>
      <c r="GD110" s="104"/>
      <c r="GE110" s="104"/>
      <c r="GF110" s="104"/>
      <c r="GG110" s="104"/>
      <c r="GH110" s="104"/>
      <c r="GI110" s="104"/>
      <c r="GJ110" s="104"/>
      <c r="GK110" s="104"/>
      <c r="GL110" s="104"/>
      <c r="GM110" s="104"/>
      <c r="GN110" s="104"/>
      <c r="GO110" s="104"/>
      <c r="GP110" s="104"/>
      <c r="GQ110" s="104"/>
      <c r="GR110" s="104"/>
      <c r="GS110" s="104"/>
      <c r="GT110" s="104"/>
      <c r="GU110" s="104"/>
      <c r="GV110" s="104"/>
      <c r="GW110" s="104"/>
      <c r="GX110" s="104"/>
      <c r="GY110" s="104"/>
      <c r="GZ110" s="104"/>
      <c r="HA110" s="104"/>
      <c r="HB110" s="104"/>
      <c r="HC110" s="104"/>
      <c r="HD110" s="104"/>
      <c r="HE110" s="104"/>
      <c r="HF110" s="104"/>
      <c r="HG110" s="104"/>
      <c r="HH110" s="104"/>
      <c r="HI110" s="104"/>
      <c r="HJ110" s="104"/>
      <c r="HK110" s="104"/>
      <c r="HL110" s="104"/>
      <c r="HM110" s="104"/>
      <c r="HN110" s="104"/>
      <c r="HO110" s="104"/>
      <c r="HP110" s="104"/>
      <c r="HQ110" s="104"/>
      <c r="HR110" s="104"/>
      <c r="HS110" s="104"/>
      <c r="HT110" s="104"/>
      <c r="HU110" s="104"/>
      <c r="HV110" s="104"/>
      <c r="HW110" s="104"/>
      <c r="HX110" s="104"/>
      <c r="HY110" s="104"/>
      <c r="HZ110" s="104"/>
      <c r="IA110" s="104"/>
      <c r="IB110" s="104"/>
      <c r="IC110" s="104"/>
      <c r="ID110" s="104"/>
      <c r="IE110" s="104"/>
      <c r="IF110" s="104"/>
      <c r="IG110" s="104"/>
      <c r="IH110" s="104"/>
      <c r="II110" s="104"/>
      <c r="IJ110" s="104"/>
      <c r="IK110" s="104"/>
      <c r="IL110" s="104"/>
      <c r="IM110" s="104"/>
      <c r="IN110" s="104"/>
      <c r="IO110" s="104"/>
      <c r="IP110" s="104"/>
      <c r="IQ110" s="104"/>
      <c r="IR110" s="104"/>
      <c r="IS110" s="104"/>
      <c r="IT110" s="104"/>
      <c r="IU110" s="104"/>
      <c r="IV110" s="104"/>
    </row>
    <row r="111" spans="1:256" s="106" customFormat="1" ht="14.4" customHeight="1">
      <c r="A111" s="104"/>
      <c r="B111" s="175" t="s">
        <v>139</v>
      </c>
      <c r="C111" s="204"/>
      <c r="D111" s="253">
        <f>Опермодель!$F$42*D7</f>
        <v>0</v>
      </c>
      <c r="E111" s="253">
        <f>Опермодель!$F$42*E7</f>
        <v>0</v>
      </c>
      <c r="F111" s="253">
        <f>Опермодель!$F$42*F7</f>
        <v>15000</v>
      </c>
      <c r="G111" s="253">
        <f>Опермодель!$F$42*G7</f>
        <v>15000</v>
      </c>
      <c r="H111" s="253">
        <f>Опермодель!$F$42*H7</f>
        <v>20000</v>
      </c>
      <c r="I111" s="253">
        <f>Опермодель!$F$42*I7</f>
        <v>20000</v>
      </c>
      <c r="J111" s="253">
        <f>Опермодель!$F$42*J7</f>
        <v>25000</v>
      </c>
      <c r="K111" s="253">
        <f>Опермодель!$F$42*K7</f>
        <v>25000</v>
      </c>
      <c r="L111" s="253">
        <f>Опермодель!$F$42*L7</f>
        <v>25000</v>
      </c>
      <c r="M111" s="253">
        <f>Опермодель!$F$42*M7</f>
        <v>25000</v>
      </c>
      <c r="N111" s="253">
        <f>Опермодель!$F$42*N7</f>
        <v>29000</v>
      </c>
      <c r="O111" s="253">
        <f>Опермодель!$F$42*O7</f>
        <v>29000</v>
      </c>
      <c r="P111" s="253">
        <f>Опермодель!$F$42*P7</f>
        <v>29000</v>
      </c>
      <c r="Q111" s="253">
        <f>Опермодель!$F$42*Q16</f>
        <v>0</v>
      </c>
      <c r="R111" s="253">
        <f>Опермодель!$F$42*R7</f>
        <v>29000</v>
      </c>
      <c r="S111" s="253">
        <f>Опермодель!$F$42*S7</f>
        <v>29000</v>
      </c>
      <c r="T111" s="253">
        <f>Опермодель!$F$42*T7</f>
        <v>29000</v>
      </c>
      <c r="U111" s="253">
        <f>Опермодель!$F$42*U7</f>
        <v>29000</v>
      </c>
      <c r="V111" s="253">
        <f>Опермодель!$F$42*V7</f>
        <v>29000</v>
      </c>
      <c r="W111" s="253">
        <f>Опермодель!$F$42*W7</f>
        <v>29000</v>
      </c>
      <c r="X111" s="253">
        <f>Опермодель!$F$42*X7</f>
        <v>29000</v>
      </c>
      <c r="Y111" s="253">
        <f>Опермодель!$F$42*Y7</f>
        <v>29000</v>
      </c>
      <c r="Z111" s="253">
        <f>Опермодель!$F$42*Z7</f>
        <v>29000</v>
      </c>
      <c r="AA111" s="253">
        <f>Опермодель!$F$42*AA7</f>
        <v>29000</v>
      </c>
      <c r="AB111" s="254"/>
      <c r="AC111" s="254"/>
      <c r="AD111" s="144"/>
      <c r="AE111" s="138"/>
      <c r="AF111" s="138"/>
      <c r="AG111" s="138"/>
      <c r="AH111" s="138"/>
      <c r="AI111" s="138"/>
      <c r="AJ111" s="138"/>
      <c r="AK111" s="138"/>
      <c r="AL111" s="138"/>
      <c r="AM111" s="146"/>
      <c r="AN111" s="146"/>
      <c r="AO111" s="146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  <c r="CY111" s="138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104"/>
      <c r="DV111" s="104"/>
      <c r="DW111" s="104"/>
      <c r="DX111" s="104"/>
      <c r="DY111" s="104"/>
      <c r="DZ111" s="104"/>
      <c r="EA111" s="104"/>
      <c r="EB111" s="104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104"/>
      <c r="EV111" s="104"/>
      <c r="EW111" s="104"/>
      <c r="EX111" s="104"/>
      <c r="EY111" s="104"/>
      <c r="EZ111" s="104"/>
      <c r="FA111" s="104"/>
      <c r="FB111" s="104"/>
      <c r="FC111" s="104"/>
      <c r="FD111" s="104"/>
      <c r="FE111" s="104"/>
      <c r="FF111" s="104"/>
      <c r="FG111" s="104"/>
      <c r="FH111" s="104"/>
      <c r="FI111" s="104"/>
      <c r="FJ111" s="104"/>
      <c r="FK111" s="104"/>
      <c r="FL111" s="104"/>
      <c r="FM111" s="104"/>
      <c r="FN111" s="104"/>
      <c r="FO111" s="104"/>
      <c r="FP111" s="104"/>
      <c r="FQ111" s="104"/>
      <c r="FR111" s="104"/>
      <c r="FS111" s="104"/>
      <c r="FT111" s="104"/>
      <c r="FU111" s="104"/>
      <c r="FV111" s="104"/>
      <c r="FW111" s="104"/>
      <c r="FX111" s="104"/>
      <c r="FY111" s="104"/>
      <c r="FZ111" s="104"/>
      <c r="GA111" s="104"/>
      <c r="GB111" s="104"/>
      <c r="GC111" s="104"/>
      <c r="GD111" s="104"/>
      <c r="GE111" s="104"/>
      <c r="GF111" s="104"/>
      <c r="GG111" s="104"/>
      <c r="GH111" s="104"/>
      <c r="GI111" s="104"/>
      <c r="GJ111" s="104"/>
      <c r="GK111" s="104"/>
      <c r="GL111" s="104"/>
      <c r="GM111" s="104"/>
      <c r="GN111" s="104"/>
      <c r="GO111" s="104"/>
      <c r="GP111" s="104"/>
      <c r="GQ111" s="104"/>
      <c r="GR111" s="104"/>
      <c r="GS111" s="104"/>
      <c r="GT111" s="104"/>
      <c r="GU111" s="104"/>
      <c r="GV111" s="104"/>
      <c r="GW111" s="104"/>
      <c r="GX111" s="104"/>
      <c r="GY111" s="104"/>
      <c r="GZ111" s="104"/>
      <c r="HA111" s="104"/>
      <c r="HB111" s="104"/>
      <c r="HC111" s="104"/>
      <c r="HD111" s="104"/>
      <c r="HE111" s="104"/>
      <c r="HF111" s="104"/>
      <c r="HG111" s="104"/>
      <c r="HH111" s="104"/>
      <c r="HI111" s="104"/>
      <c r="HJ111" s="104"/>
      <c r="HK111" s="104"/>
      <c r="HL111" s="104"/>
      <c r="HM111" s="104"/>
      <c r="HN111" s="104"/>
      <c r="HO111" s="104"/>
      <c r="HP111" s="104"/>
      <c r="HQ111" s="104"/>
      <c r="HR111" s="104"/>
      <c r="HS111" s="104"/>
      <c r="HT111" s="104"/>
      <c r="HU111" s="104"/>
      <c r="HV111" s="104"/>
      <c r="HW111" s="104"/>
      <c r="HX111" s="104"/>
      <c r="HY111" s="104"/>
      <c r="HZ111" s="104"/>
      <c r="IA111" s="104"/>
      <c r="IB111" s="104"/>
      <c r="IC111" s="104"/>
      <c r="ID111" s="104"/>
      <c r="IE111" s="104"/>
      <c r="IF111" s="104"/>
      <c r="IG111" s="104"/>
      <c r="IH111" s="104"/>
      <c r="II111" s="104"/>
      <c r="IJ111" s="104"/>
      <c r="IK111" s="104"/>
      <c r="IL111" s="104"/>
      <c r="IM111" s="104"/>
      <c r="IN111" s="104"/>
      <c r="IO111" s="104"/>
      <c r="IP111" s="104"/>
      <c r="IQ111" s="104"/>
      <c r="IR111" s="104"/>
      <c r="IS111" s="104"/>
      <c r="IT111" s="104"/>
      <c r="IU111" s="104"/>
      <c r="IV111" s="104"/>
    </row>
    <row r="113" spans="1:256" s="121" customFormat="1" ht="14.4" customHeight="1">
      <c r="A113" s="119"/>
      <c r="B113" s="120" t="s">
        <v>142</v>
      </c>
      <c r="C113" s="245"/>
      <c r="D113" s="248">
        <f>SUM(D114:D117)</f>
        <v>0</v>
      </c>
      <c r="E113" s="248">
        <f t="shared" ref="E113:AA113" si="103">SUM(E114:E117)</f>
        <v>0</v>
      </c>
      <c r="F113" s="271">
        <f t="shared" si="103"/>
        <v>8625</v>
      </c>
      <c r="G113" s="271">
        <f t="shared" si="103"/>
        <v>8625</v>
      </c>
      <c r="H113" s="271">
        <f t="shared" si="103"/>
        <v>11250</v>
      </c>
      <c r="I113" s="271">
        <f t="shared" si="103"/>
        <v>11250</v>
      </c>
      <c r="J113" s="271">
        <f t="shared" si="103"/>
        <v>14625</v>
      </c>
      <c r="K113" s="271">
        <f t="shared" si="103"/>
        <v>14625</v>
      </c>
      <c r="L113" s="271">
        <f t="shared" si="103"/>
        <v>16500</v>
      </c>
      <c r="M113" s="271">
        <f t="shared" si="103"/>
        <v>19125</v>
      </c>
      <c r="N113" s="271">
        <f t="shared" si="103"/>
        <v>21600</v>
      </c>
      <c r="O113" s="271">
        <f t="shared" si="103"/>
        <v>21600</v>
      </c>
      <c r="P113" s="271">
        <f t="shared" si="103"/>
        <v>21600</v>
      </c>
      <c r="Q113" s="271">
        <f t="shared" si="103"/>
        <v>17250</v>
      </c>
      <c r="R113" s="271">
        <f t="shared" si="103"/>
        <v>21600</v>
      </c>
      <c r="S113" s="271">
        <f t="shared" si="103"/>
        <v>21600</v>
      </c>
      <c r="T113" s="271">
        <f t="shared" si="103"/>
        <v>21600</v>
      </c>
      <c r="U113" s="271">
        <f t="shared" si="103"/>
        <v>21600</v>
      </c>
      <c r="V113" s="271">
        <f t="shared" si="103"/>
        <v>21600</v>
      </c>
      <c r="W113" s="271">
        <f t="shared" si="103"/>
        <v>21600</v>
      </c>
      <c r="X113" s="271">
        <f t="shared" si="103"/>
        <v>21600</v>
      </c>
      <c r="Y113" s="271">
        <f t="shared" si="103"/>
        <v>21600</v>
      </c>
      <c r="Z113" s="271">
        <f t="shared" si="103"/>
        <v>21600</v>
      </c>
      <c r="AA113" s="271">
        <f t="shared" si="103"/>
        <v>21600</v>
      </c>
      <c r="AB113" s="271"/>
      <c r="AC113" s="271"/>
      <c r="AD113" s="124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  <c r="DN113" s="119"/>
      <c r="DO113" s="119"/>
      <c r="DP113" s="119"/>
      <c r="DQ113" s="119"/>
      <c r="DR113" s="119"/>
      <c r="DS113" s="119"/>
      <c r="DT113" s="119"/>
      <c r="DU113" s="119"/>
      <c r="DV113" s="119"/>
      <c r="DW113" s="119"/>
      <c r="DX113" s="119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  <c r="EP113" s="119"/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19"/>
      <c r="FA113" s="119"/>
      <c r="FB113" s="119"/>
      <c r="FC113" s="119"/>
      <c r="FD113" s="119"/>
      <c r="FE113" s="119"/>
      <c r="FF113" s="119"/>
      <c r="FG113" s="119"/>
      <c r="FH113" s="119"/>
      <c r="FI113" s="119"/>
      <c r="FJ113" s="119"/>
      <c r="FK113" s="119"/>
      <c r="FL113" s="119"/>
      <c r="FM113" s="119"/>
      <c r="FN113" s="119"/>
      <c r="FO113" s="119"/>
      <c r="FP113" s="119"/>
      <c r="FQ113" s="119"/>
      <c r="FR113" s="119"/>
      <c r="FS113" s="119"/>
      <c r="FT113" s="119"/>
      <c r="FU113" s="119"/>
      <c r="FV113" s="119"/>
      <c r="FW113" s="119"/>
      <c r="FX113" s="119"/>
      <c r="FY113" s="119"/>
      <c r="FZ113" s="119"/>
      <c r="GA113" s="119"/>
      <c r="GB113" s="119"/>
      <c r="GC113" s="119"/>
      <c r="GD113" s="119"/>
      <c r="GE113" s="119"/>
      <c r="GF113" s="119"/>
      <c r="GG113" s="119"/>
      <c r="GH113" s="119"/>
      <c r="GI113" s="119"/>
      <c r="GJ113" s="119"/>
      <c r="GK113" s="119"/>
      <c r="GL113" s="119"/>
      <c r="GM113" s="119"/>
      <c r="GN113" s="119"/>
      <c r="GO113" s="119"/>
      <c r="GP113" s="119"/>
      <c r="GQ113" s="119"/>
      <c r="GR113" s="119"/>
      <c r="GS113" s="119"/>
      <c r="GT113" s="119"/>
      <c r="GU113" s="119"/>
      <c r="GV113" s="119"/>
      <c r="GW113" s="119"/>
      <c r="GX113" s="119"/>
      <c r="GY113" s="119"/>
      <c r="GZ113" s="119"/>
      <c r="HA113" s="119"/>
      <c r="HB113" s="119"/>
      <c r="HC113" s="119"/>
      <c r="HD113" s="119"/>
      <c r="HE113" s="119"/>
      <c r="HF113" s="119"/>
      <c r="HG113" s="119"/>
      <c r="HH113" s="119"/>
      <c r="HI113" s="119"/>
      <c r="HJ113" s="119"/>
      <c r="HK113" s="119"/>
      <c r="HL113" s="119"/>
      <c r="HM113" s="119"/>
      <c r="HN113" s="119"/>
      <c r="HO113" s="119"/>
      <c r="HP113" s="119"/>
      <c r="HQ113" s="119"/>
      <c r="HR113" s="119"/>
      <c r="HS113" s="119"/>
      <c r="HT113" s="119"/>
      <c r="HU113" s="119"/>
      <c r="HV113" s="119"/>
      <c r="HW113" s="119"/>
      <c r="HX113" s="119"/>
      <c r="HY113" s="119"/>
      <c r="HZ113" s="119"/>
      <c r="IA113" s="119"/>
      <c r="IB113" s="119"/>
      <c r="IC113" s="119"/>
      <c r="ID113" s="119"/>
      <c r="IE113" s="119"/>
      <c r="IF113" s="119"/>
      <c r="IG113" s="119"/>
      <c r="IH113" s="119"/>
      <c r="II113" s="119"/>
      <c r="IJ113" s="119"/>
      <c r="IK113" s="119"/>
      <c r="IL113" s="119"/>
      <c r="IM113" s="119"/>
      <c r="IN113" s="119"/>
      <c r="IO113" s="119"/>
      <c r="IP113" s="119"/>
      <c r="IQ113" s="119"/>
      <c r="IR113" s="119"/>
      <c r="IS113" s="119"/>
      <c r="IT113" s="119"/>
      <c r="IU113" s="119"/>
      <c r="IV113" s="119"/>
    </row>
    <row r="114" spans="1:256" s="106" customFormat="1" ht="15" customHeight="1">
      <c r="B114" s="175" t="s">
        <v>136</v>
      </c>
      <c r="C114" s="204"/>
      <c r="D114" s="253">
        <f>Опермодель!$C$38*D4</f>
        <v>0</v>
      </c>
      <c r="E114" s="253">
        <f>Опермодель!$C$38*E4</f>
        <v>0</v>
      </c>
      <c r="F114" s="253">
        <f>Опермодель!$C$38*F4</f>
        <v>1750</v>
      </c>
      <c r="G114" s="253">
        <f>Опермодель!$C$38*G4</f>
        <v>1750</v>
      </c>
      <c r="H114" s="253">
        <f>Опермодель!$C$38*H4</f>
        <v>2500</v>
      </c>
      <c r="I114" s="253">
        <f>Опермодель!$C$38*I4</f>
        <v>2500</v>
      </c>
      <c r="J114" s="253">
        <f>Опермодель!$C$38*J4</f>
        <v>3750</v>
      </c>
      <c r="K114" s="253">
        <f>Опермодель!$C$38*K4</f>
        <v>3750</v>
      </c>
      <c r="L114" s="253">
        <f>Опермодель!$C$38*L4</f>
        <v>5000</v>
      </c>
      <c r="M114" s="253">
        <f>Опермодель!$C$38*M4</f>
        <v>6250</v>
      </c>
      <c r="N114" s="253">
        <f>Опермодель!$C$38*N4</f>
        <v>7500</v>
      </c>
      <c r="O114" s="253">
        <f>Опермодель!$C$38*O4</f>
        <v>7500</v>
      </c>
      <c r="P114" s="253">
        <f>Опермодель!$C$38*P4</f>
        <v>7500</v>
      </c>
      <c r="Q114" s="253">
        <f>Опермодель!$C$38*Q4</f>
        <v>7500</v>
      </c>
      <c r="R114" s="253">
        <f>Опермодель!$C$38*R4</f>
        <v>7500</v>
      </c>
      <c r="S114" s="253">
        <f>Опермодель!$C$38*S4</f>
        <v>7500</v>
      </c>
      <c r="T114" s="253">
        <f>Опермодель!$C$38*T4</f>
        <v>7500</v>
      </c>
      <c r="U114" s="253">
        <f>Опермодель!$C$38*U4</f>
        <v>7500</v>
      </c>
      <c r="V114" s="253">
        <f>Опермодель!$C$38*V4</f>
        <v>7500</v>
      </c>
      <c r="W114" s="253">
        <f>Опермодель!$C$38*W4</f>
        <v>7500</v>
      </c>
      <c r="X114" s="253">
        <f>Опермодель!$C$38*X4</f>
        <v>7500</v>
      </c>
      <c r="Y114" s="253">
        <f>Опермодель!$C$38*Y4</f>
        <v>7500</v>
      </c>
      <c r="Z114" s="253">
        <f>Опермодель!$C$38*Z4</f>
        <v>7500</v>
      </c>
      <c r="AA114" s="253">
        <f>Опермодель!$C$38*AA4</f>
        <v>7500</v>
      </c>
      <c r="AB114" s="254"/>
      <c r="AC114" s="254"/>
      <c r="AD114" s="144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8"/>
      <c r="CO114" s="138"/>
      <c r="CP114" s="138"/>
      <c r="CQ114" s="138"/>
      <c r="CR114" s="138"/>
      <c r="CS114" s="138"/>
      <c r="CT114" s="138"/>
      <c r="CU114" s="138"/>
      <c r="CV114" s="138"/>
      <c r="CW114" s="138"/>
      <c r="CX114" s="138"/>
      <c r="CY114" s="138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04"/>
      <c r="DY114" s="104"/>
      <c r="DZ114" s="104"/>
      <c r="EA114" s="104"/>
      <c r="EB114" s="104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R114" s="104"/>
      <c r="ES114" s="104"/>
      <c r="ET114" s="104"/>
      <c r="EU114" s="104"/>
      <c r="EV114" s="104"/>
      <c r="EW114" s="104"/>
      <c r="EX114" s="104"/>
      <c r="EY114" s="104"/>
      <c r="EZ114" s="104"/>
      <c r="FA114" s="104"/>
      <c r="FB114" s="104"/>
      <c r="FC114" s="104"/>
      <c r="FD114" s="104"/>
      <c r="FE114" s="104"/>
      <c r="FF114" s="104"/>
      <c r="FG114" s="104"/>
      <c r="FH114" s="104"/>
      <c r="FI114" s="104"/>
      <c r="FJ114" s="104"/>
      <c r="FK114" s="104"/>
      <c r="FL114" s="104"/>
      <c r="FM114" s="104"/>
      <c r="FN114" s="104"/>
      <c r="FO114" s="104"/>
      <c r="FP114" s="104"/>
      <c r="FQ114" s="104"/>
      <c r="FR114" s="104"/>
      <c r="FS114" s="104"/>
      <c r="FT114" s="104"/>
      <c r="FU114" s="104"/>
      <c r="FV114" s="104"/>
      <c r="FW114" s="104"/>
      <c r="FX114" s="104"/>
      <c r="FY114" s="104"/>
      <c r="FZ114" s="104"/>
      <c r="GA114" s="104"/>
      <c r="GB114" s="104"/>
      <c r="GC114" s="104"/>
      <c r="GD114" s="104"/>
      <c r="GE114" s="104"/>
      <c r="GF114" s="104"/>
      <c r="GG114" s="104"/>
      <c r="GH114" s="104"/>
      <c r="GI114" s="104"/>
      <c r="GJ114" s="104"/>
      <c r="GK114" s="104"/>
      <c r="GL114" s="104"/>
      <c r="GM114" s="104"/>
      <c r="GN114" s="104"/>
      <c r="GO114" s="104"/>
      <c r="GP114" s="104"/>
      <c r="GQ114" s="104"/>
      <c r="GR114" s="104"/>
      <c r="GS114" s="104"/>
      <c r="GT114" s="104"/>
      <c r="GU114" s="104"/>
      <c r="GV114" s="104"/>
      <c r="GW114" s="104"/>
      <c r="GX114" s="104"/>
      <c r="GY114" s="104"/>
      <c r="GZ114" s="104"/>
      <c r="HA114" s="104"/>
      <c r="HB114" s="104"/>
      <c r="HC114" s="104"/>
      <c r="HD114" s="104"/>
      <c r="HE114" s="104"/>
      <c r="HF114" s="104"/>
      <c r="HG114" s="104"/>
      <c r="HH114" s="104"/>
      <c r="HI114" s="104"/>
      <c r="HJ114" s="104"/>
      <c r="HK114" s="104"/>
      <c r="HL114" s="104"/>
      <c r="HM114" s="104"/>
      <c r="HN114" s="104"/>
      <c r="HO114" s="104"/>
      <c r="HP114" s="104"/>
      <c r="HQ114" s="104"/>
      <c r="HR114" s="104"/>
      <c r="HS114" s="104"/>
      <c r="HT114" s="104"/>
      <c r="HU114" s="104"/>
      <c r="HV114" s="104"/>
      <c r="HW114" s="104"/>
      <c r="HX114" s="104"/>
      <c r="HY114" s="104"/>
      <c r="HZ114" s="104"/>
      <c r="IA114" s="104"/>
      <c r="IB114" s="104"/>
      <c r="IC114" s="104"/>
      <c r="ID114" s="104"/>
      <c r="IE114" s="104"/>
      <c r="IF114" s="104"/>
      <c r="IG114" s="104"/>
      <c r="IH114" s="104"/>
      <c r="II114" s="104"/>
      <c r="IJ114" s="104"/>
      <c r="IK114" s="104"/>
      <c r="IL114" s="104"/>
      <c r="IM114" s="104"/>
      <c r="IN114" s="104"/>
      <c r="IO114" s="104"/>
      <c r="IP114" s="104"/>
      <c r="IQ114" s="104"/>
      <c r="IR114" s="104"/>
      <c r="IS114" s="104"/>
      <c r="IT114" s="104"/>
      <c r="IU114" s="104"/>
      <c r="IV114" s="104"/>
    </row>
    <row r="115" spans="1:256" s="106" customFormat="1" ht="15" customHeight="1">
      <c r="B115" s="175" t="s">
        <v>137</v>
      </c>
      <c r="C115" s="204"/>
      <c r="D115" s="253">
        <f>Опермодель!$D$38*D5</f>
        <v>0</v>
      </c>
      <c r="E115" s="253">
        <f>Опермодель!$D$38*E5</f>
        <v>0</v>
      </c>
      <c r="F115" s="253">
        <f>Опермодель!$D$38*F5</f>
        <v>875</v>
      </c>
      <c r="G115" s="253">
        <f>Опермодель!$D$38*G5</f>
        <v>875</v>
      </c>
      <c r="H115" s="253">
        <f>Опермодель!$D$38*H5</f>
        <v>1250</v>
      </c>
      <c r="I115" s="253">
        <f>Опермодель!$D$38*I5</f>
        <v>1250</v>
      </c>
      <c r="J115" s="253">
        <f>Опермодель!$D$38*J5</f>
        <v>1875</v>
      </c>
      <c r="K115" s="253">
        <f>Опермодель!$D$38*K5</f>
        <v>1875</v>
      </c>
      <c r="L115" s="253">
        <f>Опермодель!$D$38*L5</f>
        <v>2500</v>
      </c>
      <c r="M115" s="253">
        <f>Опермодель!$D$38*M5</f>
        <v>3125</v>
      </c>
      <c r="N115" s="253">
        <f>Опермодель!$D$38*N5</f>
        <v>3750</v>
      </c>
      <c r="O115" s="253">
        <f>Опермодель!$D$38*O5</f>
        <v>3750</v>
      </c>
      <c r="P115" s="253">
        <f>Опермодель!$D$38*P5</f>
        <v>3750</v>
      </c>
      <c r="Q115" s="253">
        <f>Опермодель!$D$38*Q5</f>
        <v>3750</v>
      </c>
      <c r="R115" s="253">
        <f>Опермодель!$D$38*R5</f>
        <v>3750</v>
      </c>
      <c r="S115" s="253">
        <f>Опермодель!$D$38*S5</f>
        <v>3750</v>
      </c>
      <c r="T115" s="253">
        <f>Опермодель!$D$38*T5</f>
        <v>3750</v>
      </c>
      <c r="U115" s="253">
        <f>Опермодель!$D$38*U5</f>
        <v>3750</v>
      </c>
      <c r="V115" s="253">
        <f>Опермодель!$D$38*V5</f>
        <v>3750</v>
      </c>
      <c r="W115" s="253">
        <f>Опермодель!$D$38*W5</f>
        <v>3750</v>
      </c>
      <c r="X115" s="253">
        <f>Опермодель!$D$38*X5</f>
        <v>3750</v>
      </c>
      <c r="Y115" s="253">
        <f>Опермодель!$D$38*Y5</f>
        <v>3750</v>
      </c>
      <c r="Z115" s="253">
        <f>Опермодель!$D$38*Z5</f>
        <v>3750</v>
      </c>
      <c r="AA115" s="253">
        <f>Опермодель!$D$38*AA5</f>
        <v>3750</v>
      </c>
      <c r="AB115" s="254"/>
      <c r="AC115" s="254"/>
      <c r="AD115" s="144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8"/>
      <c r="CM115" s="138"/>
      <c r="CN115" s="138"/>
      <c r="CO115" s="138"/>
      <c r="CP115" s="138"/>
      <c r="CQ115" s="138"/>
      <c r="CR115" s="138"/>
      <c r="CS115" s="138"/>
      <c r="CT115" s="138"/>
      <c r="CU115" s="138"/>
      <c r="CV115" s="138"/>
      <c r="CW115" s="138"/>
      <c r="CX115" s="138"/>
      <c r="CY115" s="138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  <c r="EU115" s="104"/>
      <c r="EV115" s="104"/>
      <c r="EW115" s="104"/>
      <c r="EX115" s="104"/>
      <c r="EY115" s="104"/>
      <c r="EZ115" s="104"/>
      <c r="FA115" s="104"/>
      <c r="FB115" s="104"/>
      <c r="FC115" s="104"/>
      <c r="FD115" s="104"/>
      <c r="FE115" s="104"/>
      <c r="FF115" s="104"/>
      <c r="FG115" s="104"/>
      <c r="FH115" s="104"/>
      <c r="FI115" s="104"/>
      <c r="FJ115" s="104"/>
      <c r="FK115" s="104"/>
      <c r="FL115" s="104"/>
      <c r="FM115" s="104"/>
      <c r="FN115" s="104"/>
      <c r="FO115" s="104"/>
      <c r="FP115" s="104"/>
      <c r="FQ115" s="104"/>
      <c r="FR115" s="104"/>
      <c r="FS115" s="104"/>
      <c r="FT115" s="104"/>
      <c r="FU115" s="104"/>
      <c r="FV115" s="104"/>
      <c r="FW115" s="104"/>
      <c r="FX115" s="104"/>
      <c r="FY115" s="104"/>
      <c r="FZ115" s="104"/>
      <c r="GA115" s="104"/>
      <c r="GB115" s="104"/>
      <c r="GC115" s="104"/>
      <c r="GD115" s="104"/>
      <c r="GE115" s="104"/>
      <c r="GF115" s="104"/>
      <c r="GG115" s="104"/>
      <c r="GH115" s="104"/>
      <c r="GI115" s="104"/>
      <c r="GJ115" s="104"/>
      <c r="GK115" s="104"/>
      <c r="GL115" s="104"/>
      <c r="GM115" s="104"/>
      <c r="GN115" s="104"/>
      <c r="GO115" s="104"/>
      <c r="GP115" s="104"/>
      <c r="GQ115" s="104"/>
      <c r="GR115" s="104"/>
      <c r="GS115" s="104"/>
      <c r="GT115" s="104"/>
      <c r="GU115" s="104"/>
      <c r="GV115" s="104"/>
      <c r="GW115" s="104"/>
      <c r="GX115" s="104"/>
      <c r="GY115" s="104"/>
      <c r="GZ115" s="104"/>
      <c r="HA115" s="104"/>
      <c r="HB115" s="104"/>
      <c r="HC115" s="104"/>
      <c r="HD115" s="104"/>
      <c r="HE115" s="104"/>
      <c r="HF115" s="104"/>
      <c r="HG115" s="104"/>
      <c r="HH115" s="104"/>
      <c r="HI115" s="104"/>
      <c r="HJ115" s="104"/>
      <c r="HK115" s="104"/>
      <c r="HL115" s="104"/>
      <c r="HM115" s="104"/>
      <c r="HN115" s="104"/>
      <c r="HO115" s="104"/>
      <c r="HP115" s="104"/>
      <c r="HQ115" s="104"/>
      <c r="HR115" s="104"/>
      <c r="HS115" s="104"/>
      <c r="HT115" s="104"/>
      <c r="HU115" s="104"/>
      <c r="HV115" s="104"/>
      <c r="HW115" s="104"/>
      <c r="HX115" s="104"/>
      <c r="HY115" s="104"/>
      <c r="HZ115" s="104"/>
      <c r="IA115" s="104"/>
      <c r="IB115" s="104"/>
      <c r="IC115" s="104"/>
      <c r="ID115" s="104"/>
      <c r="IE115" s="104"/>
      <c r="IF115" s="104"/>
      <c r="IG115" s="104"/>
      <c r="IH115" s="104"/>
      <c r="II115" s="104"/>
      <c r="IJ115" s="104"/>
      <c r="IK115" s="104"/>
      <c r="IL115" s="104"/>
      <c r="IM115" s="104"/>
      <c r="IN115" s="104"/>
      <c r="IO115" s="104"/>
      <c r="IP115" s="104"/>
      <c r="IQ115" s="104"/>
      <c r="IR115" s="104"/>
      <c r="IS115" s="104"/>
      <c r="IT115" s="104"/>
      <c r="IU115" s="104"/>
      <c r="IV115" s="104"/>
    </row>
    <row r="116" spans="1:256" s="106" customFormat="1" ht="15" customHeight="1">
      <c r="B116" s="175" t="s">
        <v>138</v>
      </c>
      <c r="C116" s="204"/>
      <c r="D116" s="253">
        <f>Опермодель!$E$38*D6</f>
        <v>0</v>
      </c>
      <c r="E116" s="253">
        <f>Опермодель!$E$38*E6</f>
        <v>0</v>
      </c>
      <c r="F116" s="253">
        <f>Опермодель!$E$38*F6</f>
        <v>3750</v>
      </c>
      <c r="G116" s="253">
        <f>Опермодель!$E$38*G6</f>
        <v>3750</v>
      </c>
      <c r="H116" s="253">
        <f>Опермодель!$E$38*H6</f>
        <v>4500</v>
      </c>
      <c r="I116" s="253">
        <f>Опермодель!$E$38*I6</f>
        <v>4500</v>
      </c>
      <c r="J116" s="253">
        <f>Опермодель!$E$38*J6</f>
        <v>5250</v>
      </c>
      <c r="K116" s="253">
        <f>Опермодель!$E$38*K6</f>
        <v>5250</v>
      </c>
      <c r="L116" s="253">
        <f>Опермодель!$E$38*L6</f>
        <v>5250</v>
      </c>
      <c r="M116" s="253">
        <f>Опермодель!$E$38*M6</f>
        <v>6000</v>
      </c>
      <c r="N116" s="253">
        <f>Опермодель!$E$38*N6</f>
        <v>6000</v>
      </c>
      <c r="O116" s="253">
        <f>Опермодель!$E$38*O6</f>
        <v>6000</v>
      </c>
      <c r="P116" s="253">
        <f>Опермодель!$E$38*P6</f>
        <v>6000</v>
      </c>
      <c r="Q116" s="253">
        <f>Опермодель!$E$38*Q6</f>
        <v>6000</v>
      </c>
      <c r="R116" s="253">
        <f>Опермодель!$E$38*R6</f>
        <v>6000</v>
      </c>
      <c r="S116" s="253">
        <f>Опермодель!$E$38*S6</f>
        <v>6000</v>
      </c>
      <c r="T116" s="253">
        <f>Опермодель!$E$38*T6</f>
        <v>6000</v>
      </c>
      <c r="U116" s="253">
        <f>Опермодель!$E$38*U6</f>
        <v>6000</v>
      </c>
      <c r="V116" s="253">
        <f>Опермодель!$E$38*V6</f>
        <v>6000</v>
      </c>
      <c r="W116" s="253">
        <f>Опермодель!$E$38*W6</f>
        <v>6000</v>
      </c>
      <c r="X116" s="253">
        <f>Опермодель!$E$38*X6</f>
        <v>6000</v>
      </c>
      <c r="Y116" s="253">
        <f>Опермодель!$E$38*Y6</f>
        <v>6000</v>
      </c>
      <c r="Z116" s="253">
        <f>Опермодель!$E$38*Z6</f>
        <v>6000</v>
      </c>
      <c r="AA116" s="253">
        <f>Опермодель!$E$38*AA6</f>
        <v>6000</v>
      </c>
      <c r="AB116" s="254"/>
      <c r="AC116" s="254"/>
      <c r="AD116" s="144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  <c r="CP116" s="138"/>
      <c r="CQ116" s="138"/>
      <c r="CR116" s="138"/>
      <c r="CS116" s="138"/>
      <c r="CT116" s="138"/>
      <c r="CU116" s="138"/>
      <c r="CV116" s="138"/>
      <c r="CW116" s="138"/>
      <c r="CX116" s="138"/>
      <c r="CY116" s="138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  <c r="IU116" s="104"/>
      <c r="IV116" s="104"/>
    </row>
    <row r="117" spans="1:256" s="106" customFormat="1" ht="15" customHeight="1">
      <c r="B117" s="175" t="s">
        <v>139</v>
      </c>
      <c r="C117" s="204"/>
      <c r="D117" s="253">
        <f>Опермодель!$F$38*D7</f>
        <v>0</v>
      </c>
      <c r="E117" s="253">
        <f>Опермодель!$F$38*E7</f>
        <v>0</v>
      </c>
      <c r="F117" s="253">
        <f>Опермодель!$F$38*F7</f>
        <v>2250</v>
      </c>
      <c r="G117" s="253">
        <f>Опермодель!$F$38*G7</f>
        <v>2250</v>
      </c>
      <c r="H117" s="253">
        <f>Опермодель!$F$38*H7</f>
        <v>3000</v>
      </c>
      <c r="I117" s="253">
        <f>Опермодель!$F$38*I7</f>
        <v>3000</v>
      </c>
      <c r="J117" s="253">
        <f>Опермодель!$F$38*J7</f>
        <v>3750</v>
      </c>
      <c r="K117" s="253">
        <f>Опермодель!$F$38*K7</f>
        <v>3750</v>
      </c>
      <c r="L117" s="253">
        <f>Опермодель!$F$38*L7</f>
        <v>3750</v>
      </c>
      <c r="M117" s="253">
        <f>Опермодель!$F$38*M7</f>
        <v>3750</v>
      </c>
      <c r="N117" s="253">
        <f>Опермодель!$F$38*N7</f>
        <v>4350</v>
      </c>
      <c r="O117" s="253">
        <f>Опермодель!$F$38*O7</f>
        <v>4350</v>
      </c>
      <c r="P117" s="253">
        <f>Опермодель!$F$38*P7</f>
        <v>4350</v>
      </c>
      <c r="Q117" s="253">
        <f>Опермодель!$F$38*Q16</f>
        <v>0</v>
      </c>
      <c r="R117" s="253">
        <f>Опермодель!$F$38*R7</f>
        <v>4350</v>
      </c>
      <c r="S117" s="253">
        <f>Опермодель!$F$38*S7</f>
        <v>4350</v>
      </c>
      <c r="T117" s="253">
        <f>Опермодель!$F$38*T7</f>
        <v>4350</v>
      </c>
      <c r="U117" s="253">
        <f>Опермодель!$F$38*U7</f>
        <v>4350</v>
      </c>
      <c r="V117" s="253">
        <f>Опермодель!$F$38*V7</f>
        <v>4350</v>
      </c>
      <c r="W117" s="253">
        <f>Опермодель!$F$38*W7</f>
        <v>4350</v>
      </c>
      <c r="X117" s="253">
        <f>Опермодель!$F$38*X7</f>
        <v>4350</v>
      </c>
      <c r="Y117" s="253">
        <f>Опермодель!$F$38*Y7</f>
        <v>4350</v>
      </c>
      <c r="Z117" s="253">
        <f>Опермодель!$F$38*Z7</f>
        <v>4350</v>
      </c>
      <c r="AA117" s="253">
        <f>Опермодель!$F$38*AA7</f>
        <v>4350</v>
      </c>
      <c r="AB117" s="254"/>
      <c r="AC117" s="254"/>
      <c r="AD117" s="144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8"/>
      <c r="CT117" s="138"/>
      <c r="CU117" s="138"/>
      <c r="CV117" s="138"/>
      <c r="CW117" s="138"/>
      <c r="CX117" s="138"/>
      <c r="CY117" s="138"/>
      <c r="CZ117" s="104"/>
      <c r="DA117" s="104"/>
      <c r="DB117" s="104"/>
      <c r="DC117" s="104"/>
      <c r="DD117" s="104"/>
      <c r="DE117" s="104"/>
      <c r="DF117" s="104"/>
      <c r="DG117" s="104"/>
      <c r="DH117" s="104"/>
      <c r="DI117" s="104"/>
      <c r="DJ117" s="104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104"/>
      <c r="DV117" s="104"/>
      <c r="DW117" s="104"/>
      <c r="DX117" s="104"/>
      <c r="DY117" s="104"/>
      <c r="DZ117" s="104"/>
      <c r="EA117" s="104"/>
      <c r="EB117" s="104"/>
      <c r="EC117" s="104"/>
      <c r="ED117" s="104"/>
      <c r="EE117" s="104"/>
      <c r="EF117" s="104"/>
      <c r="EG117" s="104"/>
      <c r="EH117" s="104"/>
      <c r="EI117" s="104"/>
      <c r="EJ117" s="104"/>
      <c r="EK117" s="104"/>
      <c r="EL117" s="104"/>
      <c r="EM117" s="104"/>
      <c r="EN117" s="104"/>
      <c r="EO117" s="104"/>
      <c r="EP117" s="104"/>
      <c r="EQ117" s="104"/>
      <c r="ER117" s="104"/>
      <c r="ES117" s="104"/>
      <c r="ET117" s="104"/>
      <c r="EU117" s="104"/>
      <c r="EV117" s="104"/>
      <c r="EW117" s="104"/>
      <c r="EX117" s="104"/>
      <c r="EY117" s="104"/>
      <c r="EZ117" s="104"/>
      <c r="FA117" s="104"/>
      <c r="FB117" s="104"/>
      <c r="FC117" s="104"/>
      <c r="FD117" s="104"/>
      <c r="FE117" s="104"/>
      <c r="FF117" s="104"/>
      <c r="FG117" s="104"/>
      <c r="FH117" s="104"/>
      <c r="FI117" s="104"/>
      <c r="FJ117" s="104"/>
      <c r="FK117" s="104"/>
      <c r="FL117" s="104"/>
      <c r="FM117" s="104"/>
      <c r="FN117" s="104"/>
      <c r="FO117" s="104"/>
      <c r="FP117" s="104"/>
      <c r="FQ117" s="104"/>
      <c r="FR117" s="104"/>
      <c r="FS117" s="104"/>
      <c r="FT117" s="104"/>
      <c r="FU117" s="104"/>
      <c r="FV117" s="104"/>
      <c r="FW117" s="104"/>
      <c r="FX117" s="104"/>
      <c r="FY117" s="104"/>
      <c r="FZ117" s="104"/>
      <c r="GA117" s="104"/>
      <c r="GB117" s="104"/>
      <c r="GC117" s="104"/>
      <c r="GD117" s="104"/>
      <c r="GE117" s="104"/>
      <c r="GF117" s="104"/>
      <c r="GG117" s="104"/>
      <c r="GH117" s="104"/>
      <c r="GI117" s="104"/>
      <c r="GJ117" s="104"/>
      <c r="GK117" s="104"/>
      <c r="GL117" s="104"/>
      <c r="GM117" s="104"/>
      <c r="GN117" s="104"/>
      <c r="GO117" s="104"/>
      <c r="GP117" s="104"/>
      <c r="GQ117" s="104"/>
      <c r="GR117" s="104"/>
      <c r="GS117" s="104"/>
      <c r="GT117" s="104"/>
      <c r="GU117" s="104"/>
      <c r="GV117" s="104"/>
      <c r="GW117" s="104"/>
      <c r="GX117" s="104"/>
      <c r="GY117" s="104"/>
      <c r="GZ117" s="104"/>
      <c r="HA117" s="104"/>
      <c r="HB117" s="104"/>
      <c r="HC117" s="104"/>
      <c r="HD117" s="104"/>
      <c r="HE117" s="104"/>
      <c r="HF117" s="104"/>
      <c r="HG117" s="104"/>
      <c r="HH117" s="104"/>
      <c r="HI117" s="104"/>
      <c r="HJ117" s="104"/>
      <c r="HK117" s="104"/>
      <c r="HL117" s="104"/>
      <c r="HM117" s="104"/>
      <c r="HN117" s="104"/>
      <c r="HO117" s="104"/>
      <c r="HP117" s="104"/>
      <c r="HQ117" s="104"/>
      <c r="HR117" s="104"/>
      <c r="HS117" s="104"/>
      <c r="HT117" s="104"/>
      <c r="HU117" s="104"/>
      <c r="HV117" s="104"/>
      <c r="HW117" s="104"/>
      <c r="HX117" s="104"/>
      <c r="HY117" s="104"/>
      <c r="HZ117" s="104"/>
      <c r="IA117" s="104"/>
      <c r="IB117" s="104"/>
      <c r="IC117" s="104"/>
      <c r="ID117" s="104"/>
      <c r="IE117" s="104"/>
      <c r="IF117" s="104"/>
      <c r="IG117" s="104"/>
      <c r="IH117" s="104"/>
      <c r="II117" s="104"/>
      <c r="IJ117" s="104"/>
      <c r="IK117" s="104"/>
      <c r="IL117" s="104"/>
      <c r="IM117" s="104"/>
      <c r="IN117" s="104"/>
      <c r="IO117" s="104"/>
      <c r="IP117" s="104"/>
      <c r="IQ117" s="104"/>
      <c r="IR117" s="104"/>
      <c r="IS117" s="104"/>
      <c r="IT117" s="104"/>
      <c r="IU117" s="104"/>
      <c r="IV117" s="104"/>
    </row>
    <row r="118" spans="1:256" s="106" customFormat="1" ht="14.4" customHeight="1">
      <c r="A118" s="104"/>
      <c r="B118" s="104"/>
      <c r="C118" s="204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0"/>
      <c r="AC118" s="210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/>
      <c r="CX118" s="138"/>
      <c r="CY118" s="138"/>
      <c r="CZ118" s="104"/>
      <c r="DA118" s="104"/>
      <c r="DB118" s="104"/>
      <c r="DC118" s="104"/>
      <c r="DD118" s="104"/>
      <c r="DE118" s="104"/>
      <c r="DF118" s="104"/>
      <c r="DG118" s="104"/>
      <c r="DH118" s="104"/>
      <c r="DI118" s="104"/>
      <c r="DJ118" s="104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104"/>
      <c r="DV118" s="104"/>
      <c r="DW118" s="104"/>
      <c r="DX118" s="104"/>
      <c r="DY118" s="104"/>
      <c r="DZ118" s="104"/>
      <c r="EA118" s="104"/>
      <c r="EB118" s="104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04"/>
      <c r="EZ118" s="104"/>
      <c r="FA118" s="104"/>
      <c r="FB118" s="104"/>
      <c r="FC118" s="104"/>
      <c r="FD118" s="104"/>
      <c r="FE118" s="104"/>
      <c r="FF118" s="104"/>
      <c r="FG118" s="104"/>
      <c r="FH118" s="104"/>
      <c r="FI118" s="104"/>
      <c r="FJ118" s="104"/>
      <c r="FK118" s="104"/>
      <c r="FL118" s="104"/>
      <c r="FM118" s="104"/>
      <c r="FN118" s="104"/>
      <c r="FO118" s="104"/>
      <c r="FP118" s="104"/>
      <c r="FQ118" s="104"/>
      <c r="FR118" s="104"/>
      <c r="FS118" s="104"/>
      <c r="FT118" s="104"/>
      <c r="FU118" s="104"/>
      <c r="FV118" s="104"/>
      <c r="FW118" s="104"/>
      <c r="FX118" s="104"/>
      <c r="FY118" s="104"/>
      <c r="FZ118" s="104"/>
      <c r="GA118" s="104"/>
      <c r="GB118" s="104"/>
      <c r="GC118" s="104"/>
      <c r="GD118" s="104"/>
      <c r="GE118" s="104"/>
      <c r="GF118" s="104"/>
      <c r="GG118" s="104"/>
      <c r="GH118" s="104"/>
      <c r="GI118" s="104"/>
      <c r="GJ118" s="104"/>
      <c r="GK118" s="104"/>
      <c r="GL118" s="104"/>
      <c r="GM118" s="104"/>
      <c r="GN118" s="104"/>
      <c r="GO118" s="104"/>
      <c r="GP118" s="104"/>
      <c r="GQ118" s="104"/>
      <c r="GR118" s="104"/>
      <c r="GS118" s="104"/>
      <c r="GT118" s="104"/>
      <c r="GU118" s="104"/>
      <c r="GV118" s="104"/>
      <c r="GW118" s="104"/>
      <c r="GX118" s="104"/>
      <c r="GY118" s="104"/>
      <c r="GZ118" s="104"/>
      <c r="HA118" s="104"/>
      <c r="HB118" s="104"/>
      <c r="HC118" s="104"/>
      <c r="HD118" s="104"/>
      <c r="HE118" s="104"/>
      <c r="HF118" s="104"/>
      <c r="HG118" s="104"/>
      <c r="HH118" s="104"/>
      <c r="HI118" s="104"/>
      <c r="HJ118" s="104"/>
      <c r="HK118" s="104"/>
      <c r="HL118" s="104"/>
      <c r="HM118" s="104"/>
      <c r="HN118" s="104"/>
      <c r="HO118" s="104"/>
      <c r="HP118" s="104"/>
      <c r="HQ118" s="104"/>
      <c r="HR118" s="104"/>
      <c r="HS118" s="104"/>
      <c r="HT118" s="104"/>
      <c r="HU118" s="104"/>
      <c r="HV118" s="104"/>
      <c r="HW118" s="104"/>
      <c r="HX118" s="104"/>
      <c r="HY118" s="104"/>
      <c r="HZ118" s="104"/>
      <c r="IA118" s="104"/>
      <c r="IB118" s="104"/>
      <c r="IC118" s="104"/>
      <c r="ID118" s="104"/>
      <c r="IE118" s="104"/>
      <c r="IF118" s="104"/>
      <c r="IG118" s="104"/>
      <c r="IH118" s="104"/>
      <c r="II118" s="104"/>
      <c r="IJ118" s="104"/>
      <c r="IK118" s="104"/>
      <c r="IL118" s="104"/>
      <c r="IM118" s="104"/>
      <c r="IN118" s="104"/>
      <c r="IO118" s="104"/>
      <c r="IP118" s="104"/>
      <c r="IQ118" s="104"/>
      <c r="IR118" s="104"/>
      <c r="IS118" s="104"/>
      <c r="IT118" s="104"/>
      <c r="IU118" s="104"/>
      <c r="IV118" s="104"/>
    </row>
    <row r="121" spans="1:256" s="299" customFormat="1" ht="19.8" customHeight="1">
      <c r="A121" s="295"/>
      <c r="B121" s="296" t="s">
        <v>63</v>
      </c>
      <c r="C121" s="297"/>
      <c r="D121" s="298">
        <f t="shared" ref="D121:AA121" si="104">D79-D89</f>
        <v>0</v>
      </c>
      <c r="E121" s="298">
        <f t="shared" si="104"/>
        <v>0</v>
      </c>
      <c r="F121" s="298">
        <f t="shared" si="104"/>
        <v>-751440.78947368427</v>
      </c>
      <c r="G121" s="298">
        <f t="shared" si="104"/>
        <v>1813559.2105263157</v>
      </c>
      <c r="H121" s="298">
        <f t="shared" si="104"/>
        <v>1608750</v>
      </c>
      <c r="I121" s="298">
        <f t="shared" si="104"/>
        <v>2493750</v>
      </c>
      <c r="J121" s="298">
        <f t="shared" si="104"/>
        <v>2221559.2105263155</v>
      </c>
      <c r="K121" s="298">
        <f t="shared" si="104"/>
        <v>3396559.2105263155</v>
      </c>
      <c r="L121" s="298">
        <f t="shared" si="104"/>
        <v>3228105.2631578948</v>
      </c>
      <c r="M121" s="298">
        <f t="shared" si="104"/>
        <v>3662453.9473684211</v>
      </c>
      <c r="N121" s="298">
        <f t="shared" si="104"/>
        <v>4253768.421052631</v>
      </c>
      <c r="O121" s="298">
        <f t="shared" si="104"/>
        <v>5258768.421052631</v>
      </c>
      <c r="P121" s="298">
        <f t="shared" si="104"/>
        <v>5258768.421052631</v>
      </c>
      <c r="Q121" s="298">
        <f t="shared" si="104"/>
        <v>5292118.421052631</v>
      </c>
      <c r="R121" s="298">
        <f t="shared" si="104"/>
        <v>5258768.421052631</v>
      </c>
      <c r="S121" s="298">
        <f t="shared" si="104"/>
        <v>5258768.421052631</v>
      </c>
      <c r="T121" s="298">
        <f t="shared" si="104"/>
        <v>5258768.421052631</v>
      </c>
      <c r="U121" s="298">
        <f t="shared" si="104"/>
        <v>5258768.421052631</v>
      </c>
      <c r="V121" s="298">
        <f t="shared" si="104"/>
        <v>5258768.421052631</v>
      </c>
      <c r="W121" s="298">
        <f t="shared" si="104"/>
        <v>5258768.421052631</v>
      </c>
      <c r="X121" s="298">
        <f t="shared" si="104"/>
        <v>5258768.421052631</v>
      </c>
      <c r="Y121" s="298">
        <f t="shared" si="104"/>
        <v>5258768.421052631</v>
      </c>
      <c r="Z121" s="298">
        <f t="shared" si="104"/>
        <v>5258768.421052631</v>
      </c>
      <c r="AA121" s="298">
        <f t="shared" si="104"/>
        <v>5258768.421052631</v>
      </c>
      <c r="AB121" s="298"/>
      <c r="AC121" s="298"/>
      <c r="AE121" s="300"/>
      <c r="AF121" s="300"/>
      <c r="AG121" s="300"/>
      <c r="AH121" s="300"/>
      <c r="AI121" s="300"/>
      <c r="AJ121" s="300"/>
      <c r="AK121" s="300"/>
      <c r="AL121" s="300"/>
      <c r="AM121" s="300"/>
      <c r="AN121" s="300"/>
      <c r="AO121" s="300"/>
      <c r="AP121" s="300"/>
      <c r="AQ121" s="300"/>
      <c r="AR121" s="300"/>
      <c r="AS121" s="300"/>
      <c r="AT121" s="300"/>
      <c r="AU121" s="300"/>
      <c r="AV121" s="300"/>
      <c r="AW121" s="300"/>
      <c r="AX121" s="300"/>
      <c r="AY121" s="300"/>
      <c r="AZ121" s="300"/>
      <c r="BA121" s="300"/>
      <c r="BB121" s="300"/>
      <c r="BC121" s="300"/>
      <c r="BD121" s="300"/>
      <c r="BE121" s="300"/>
      <c r="BF121" s="300"/>
      <c r="BG121" s="300"/>
      <c r="BH121" s="300"/>
      <c r="BI121" s="300"/>
      <c r="BJ121" s="300"/>
      <c r="BK121" s="300"/>
      <c r="BL121" s="300"/>
      <c r="BM121" s="300"/>
      <c r="BN121" s="300"/>
      <c r="BO121" s="300"/>
      <c r="BP121" s="300"/>
      <c r="BQ121" s="300"/>
      <c r="BR121" s="300"/>
      <c r="BS121" s="300"/>
      <c r="BT121" s="300"/>
      <c r="BU121" s="300"/>
      <c r="BV121" s="300"/>
      <c r="BW121" s="300"/>
      <c r="BX121" s="300"/>
      <c r="BY121" s="300"/>
      <c r="BZ121" s="300"/>
      <c r="CA121" s="300"/>
      <c r="CB121" s="300"/>
      <c r="CC121" s="300"/>
      <c r="CD121" s="300"/>
      <c r="CE121" s="300"/>
      <c r="CF121" s="300"/>
      <c r="CG121" s="300"/>
      <c r="CH121" s="300"/>
      <c r="CI121" s="300"/>
      <c r="CJ121" s="300"/>
      <c r="CK121" s="300"/>
      <c r="CL121" s="300"/>
      <c r="CM121" s="300"/>
      <c r="CN121" s="300"/>
      <c r="CO121" s="300"/>
      <c r="CP121" s="300"/>
      <c r="CQ121" s="300"/>
      <c r="CR121" s="300"/>
      <c r="CS121" s="300"/>
      <c r="CT121" s="300"/>
      <c r="CU121" s="300"/>
      <c r="CV121" s="300"/>
      <c r="CW121" s="300"/>
      <c r="CX121" s="300"/>
      <c r="CY121" s="300"/>
      <c r="CZ121" s="300"/>
      <c r="DA121" s="300"/>
      <c r="DB121" s="300"/>
      <c r="DC121" s="300"/>
      <c r="DD121" s="300"/>
      <c r="DE121" s="300"/>
      <c r="DF121" s="300"/>
      <c r="DG121" s="300"/>
      <c r="DH121" s="300"/>
      <c r="DI121" s="300"/>
      <c r="DJ121" s="300"/>
      <c r="DK121" s="300"/>
      <c r="DL121" s="300"/>
      <c r="DM121" s="300"/>
      <c r="DN121" s="300"/>
      <c r="DO121" s="300"/>
      <c r="DP121" s="300"/>
      <c r="DQ121" s="300"/>
      <c r="DR121" s="300"/>
      <c r="DS121" s="300"/>
      <c r="DT121" s="300"/>
      <c r="DU121" s="300"/>
      <c r="DV121" s="300"/>
      <c r="DW121" s="300"/>
      <c r="DX121" s="300"/>
      <c r="DY121" s="300"/>
      <c r="DZ121" s="300"/>
      <c r="EA121" s="300"/>
      <c r="EB121" s="300"/>
      <c r="EC121" s="300"/>
      <c r="ED121" s="300"/>
      <c r="EE121" s="300"/>
      <c r="EF121" s="300"/>
      <c r="EG121" s="300"/>
      <c r="EH121" s="300"/>
      <c r="EI121" s="300"/>
      <c r="EJ121" s="300"/>
      <c r="EK121" s="300"/>
      <c r="EL121" s="300"/>
      <c r="EM121" s="300"/>
      <c r="EN121" s="300"/>
      <c r="EO121" s="300"/>
      <c r="EP121" s="300"/>
      <c r="EQ121" s="300"/>
      <c r="ER121" s="300"/>
      <c r="ES121" s="300"/>
      <c r="ET121" s="300"/>
      <c r="EU121" s="300"/>
      <c r="EV121" s="300"/>
      <c r="EW121" s="300"/>
      <c r="EX121" s="300"/>
      <c r="EY121" s="300"/>
      <c r="EZ121" s="300"/>
      <c r="FA121" s="300"/>
      <c r="FB121" s="300"/>
      <c r="FC121" s="300"/>
      <c r="FD121" s="300"/>
      <c r="FE121" s="300"/>
      <c r="FF121" s="300"/>
      <c r="FG121" s="300"/>
      <c r="FH121" s="300"/>
      <c r="FI121" s="300"/>
      <c r="FJ121" s="300"/>
      <c r="FK121" s="300"/>
      <c r="FL121" s="300"/>
      <c r="FM121" s="300"/>
      <c r="FN121" s="300"/>
      <c r="FO121" s="300"/>
      <c r="FP121" s="300"/>
      <c r="FQ121" s="300"/>
      <c r="FR121" s="300"/>
      <c r="FS121" s="300"/>
      <c r="FT121" s="300"/>
      <c r="FU121" s="300"/>
      <c r="FV121" s="300"/>
      <c r="FW121" s="300"/>
      <c r="FX121" s="300"/>
      <c r="FY121" s="300"/>
      <c r="FZ121" s="300"/>
      <c r="GA121" s="300"/>
      <c r="GB121" s="300"/>
      <c r="GC121" s="300"/>
      <c r="GD121" s="300"/>
      <c r="GE121" s="300"/>
      <c r="GF121" s="300"/>
      <c r="GG121" s="300"/>
      <c r="GH121" s="300"/>
      <c r="GI121" s="300"/>
      <c r="GJ121" s="300"/>
      <c r="GK121" s="300"/>
      <c r="GL121" s="300"/>
      <c r="GM121" s="300"/>
      <c r="GN121" s="300"/>
      <c r="GO121" s="300"/>
      <c r="GP121" s="300"/>
      <c r="GQ121" s="300"/>
      <c r="GR121" s="300"/>
      <c r="GS121" s="300"/>
      <c r="GT121" s="300"/>
      <c r="GU121" s="300"/>
      <c r="GV121" s="300"/>
      <c r="GW121" s="300"/>
      <c r="GX121" s="300"/>
      <c r="GY121" s="300"/>
      <c r="GZ121" s="300"/>
      <c r="HA121" s="300"/>
      <c r="HB121" s="300"/>
      <c r="HC121" s="300"/>
      <c r="HD121" s="300"/>
      <c r="HE121" s="300"/>
      <c r="HF121" s="300"/>
      <c r="HG121" s="300"/>
      <c r="HH121" s="300"/>
      <c r="HI121" s="300"/>
      <c r="HJ121" s="300"/>
      <c r="HK121" s="300"/>
      <c r="HL121" s="300"/>
      <c r="HM121" s="300"/>
      <c r="HN121" s="300"/>
      <c r="HO121" s="300"/>
      <c r="HP121" s="300"/>
      <c r="HQ121" s="300"/>
      <c r="HR121" s="300"/>
      <c r="HS121" s="300"/>
      <c r="HT121" s="300"/>
      <c r="HU121" s="300"/>
      <c r="HV121" s="300"/>
      <c r="HW121" s="300"/>
      <c r="HX121" s="300"/>
      <c r="HY121" s="300"/>
      <c r="HZ121" s="300"/>
      <c r="IA121" s="300"/>
      <c r="IB121" s="300"/>
      <c r="IC121" s="300"/>
      <c r="ID121" s="300"/>
      <c r="IE121" s="300"/>
      <c r="IF121" s="300"/>
      <c r="IG121" s="300"/>
      <c r="IH121" s="300"/>
      <c r="II121" s="300"/>
      <c r="IJ121" s="300"/>
      <c r="IK121" s="300"/>
      <c r="IL121" s="300"/>
      <c r="IM121" s="300"/>
      <c r="IN121" s="300"/>
      <c r="IO121" s="300"/>
      <c r="IP121" s="300"/>
      <c r="IQ121" s="300"/>
      <c r="IR121" s="300"/>
      <c r="IS121" s="300"/>
      <c r="IT121" s="300"/>
      <c r="IU121" s="300"/>
      <c r="IV121" s="300"/>
    </row>
    <row r="122" spans="1:256" s="106" customFormat="1" ht="15" customHeight="1">
      <c r="B122" s="170" t="s">
        <v>14</v>
      </c>
      <c r="C122" s="204"/>
      <c r="D122" s="266"/>
      <c r="E122" s="266"/>
      <c r="F122" s="266"/>
      <c r="G122" s="266">
        <f t="shared" ref="G122:AA122" si="105">G121/G79</f>
        <v>0.70704062788550326</v>
      </c>
      <c r="H122" s="266">
        <f t="shared" si="105"/>
        <v>0.6271929824561403</v>
      </c>
      <c r="I122" s="266">
        <f t="shared" si="105"/>
        <v>0.72282608695652173</v>
      </c>
      <c r="J122" s="266">
        <f t="shared" si="105"/>
        <v>0.64393020594965666</v>
      </c>
      <c r="K122" s="266">
        <f t="shared" si="105"/>
        <v>0.7343911806543385</v>
      </c>
      <c r="L122" s="266">
        <f t="shared" si="105"/>
        <v>0.69796870554765289</v>
      </c>
      <c r="M122" s="266">
        <f t="shared" si="105"/>
        <v>0.68457083128381702</v>
      </c>
      <c r="N122" s="266">
        <f t="shared" si="105"/>
        <v>0.68886937992755159</v>
      </c>
      <c r="O122" s="266">
        <f t="shared" si="105"/>
        <v>0.73241900014660599</v>
      </c>
      <c r="P122" s="266">
        <f t="shared" si="105"/>
        <v>0.73241900014660599</v>
      </c>
      <c r="Q122" s="266">
        <f t="shared" si="105"/>
        <v>0.73706384694326332</v>
      </c>
      <c r="R122" s="266">
        <f t="shared" si="105"/>
        <v>0.73241900014660599</v>
      </c>
      <c r="S122" s="266">
        <f t="shared" si="105"/>
        <v>0.73241900014660599</v>
      </c>
      <c r="T122" s="266">
        <f t="shared" si="105"/>
        <v>0.73241900014660599</v>
      </c>
      <c r="U122" s="266">
        <f t="shared" si="105"/>
        <v>0.73241900014660599</v>
      </c>
      <c r="V122" s="266">
        <f t="shared" si="105"/>
        <v>0.73241900014660599</v>
      </c>
      <c r="W122" s="266">
        <f t="shared" si="105"/>
        <v>0.73241900014660599</v>
      </c>
      <c r="X122" s="266">
        <f t="shared" si="105"/>
        <v>0.73241900014660599</v>
      </c>
      <c r="Y122" s="266">
        <f t="shared" si="105"/>
        <v>0.73241900014660599</v>
      </c>
      <c r="Z122" s="266">
        <f t="shared" si="105"/>
        <v>0.73241900014660599</v>
      </c>
      <c r="AA122" s="266">
        <f t="shared" si="105"/>
        <v>0.73241900014660599</v>
      </c>
      <c r="AB122" s="227"/>
      <c r="AC122" s="227"/>
      <c r="AD122" s="144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CO122" s="138"/>
      <c r="CP122" s="138"/>
      <c r="CQ122" s="138"/>
      <c r="CR122" s="138"/>
      <c r="CS122" s="138"/>
      <c r="CT122" s="138"/>
      <c r="CU122" s="138"/>
      <c r="CV122" s="138"/>
      <c r="CW122" s="138"/>
      <c r="CX122" s="138"/>
      <c r="CY122" s="138"/>
      <c r="CZ122" s="104"/>
      <c r="DA122" s="104"/>
      <c r="DB122" s="104"/>
      <c r="DC122" s="104"/>
      <c r="DD122" s="104"/>
      <c r="DE122" s="104"/>
      <c r="DF122" s="104"/>
      <c r="DG122" s="104"/>
      <c r="DH122" s="104"/>
      <c r="DI122" s="104"/>
      <c r="DJ122" s="104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104"/>
      <c r="DV122" s="104"/>
      <c r="DW122" s="104"/>
      <c r="DX122" s="104"/>
      <c r="DY122" s="104"/>
      <c r="DZ122" s="104"/>
      <c r="EA122" s="104"/>
      <c r="EB122" s="104"/>
      <c r="EC122" s="104"/>
      <c r="ED122" s="10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04"/>
      <c r="ES122" s="104"/>
      <c r="ET122" s="104"/>
      <c r="EU122" s="104"/>
      <c r="EV122" s="104"/>
      <c r="EW122" s="104"/>
      <c r="EX122" s="104"/>
      <c r="EY122" s="104"/>
      <c r="EZ122" s="104"/>
      <c r="FA122" s="104"/>
      <c r="FB122" s="104"/>
      <c r="FC122" s="104"/>
      <c r="FD122" s="104"/>
      <c r="FE122" s="104"/>
      <c r="FF122" s="104"/>
      <c r="FG122" s="104"/>
      <c r="FH122" s="104"/>
      <c r="FI122" s="104"/>
      <c r="FJ122" s="104"/>
      <c r="FK122" s="104"/>
      <c r="FL122" s="104"/>
      <c r="FM122" s="104"/>
      <c r="FN122" s="104"/>
      <c r="FO122" s="104"/>
      <c r="FP122" s="104"/>
      <c r="FQ122" s="104"/>
      <c r="FR122" s="104"/>
      <c r="FS122" s="104"/>
      <c r="FT122" s="104"/>
      <c r="FU122" s="104"/>
      <c r="FV122" s="104"/>
      <c r="FW122" s="104"/>
      <c r="FX122" s="104"/>
      <c r="FY122" s="104"/>
      <c r="FZ122" s="104"/>
      <c r="GA122" s="104"/>
      <c r="GB122" s="104"/>
      <c r="GC122" s="104"/>
      <c r="GD122" s="104"/>
      <c r="GE122" s="104"/>
      <c r="GF122" s="104"/>
      <c r="GG122" s="104"/>
      <c r="GH122" s="104"/>
      <c r="GI122" s="104"/>
      <c r="GJ122" s="104"/>
      <c r="GK122" s="104"/>
      <c r="GL122" s="104"/>
      <c r="GM122" s="104"/>
      <c r="GN122" s="104"/>
      <c r="GO122" s="104"/>
      <c r="GP122" s="104"/>
      <c r="GQ122" s="104"/>
      <c r="GR122" s="104"/>
      <c r="GS122" s="104"/>
      <c r="GT122" s="104"/>
      <c r="GU122" s="104"/>
      <c r="GV122" s="104"/>
      <c r="GW122" s="104"/>
      <c r="GX122" s="104"/>
      <c r="GY122" s="104"/>
      <c r="GZ122" s="104"/>
      <c r="HA122" s="104"/>
      <c r="HB122" s="104"/>
      <c r="HC122" s="104"/>
      <c r="HD122" s="104"/>
      <c r="HE122" s="104"/>
      <c r="HF122" s="104"/>
      <c r="HG122" s="104"/>
      <c r="HH122" s="104"/>
      <c r="HI122" s="104"/>
      <c r="HJ122" s="104"/>
      <c r="HK122" s="104"/>
      <c r="HL122" s="104"/>
      <c r="HM122" s="104"/>
      <c r="HN122" s="104"/>
      <c r="HO122" s="104"/>
      <c r="HP122" s="104"/>
      <c r="HQ122" s="104"/>
      <c r="HR122" s="104"/>
      <c r="HS122" s="104"/>
      <c r="HT122" s="104"/>
      <c r="HU122" s="104"/>
      <c r="HV122" s="104"/>
      <c r="HW122" s="104"/>
      <c r="HX122" s="104"/>
      <c r="HY122" s="104"/>
      <c r="HZ122" s="104"/>
      <c r="IA122" s="104"/>
      <c r="IB122" s="104"/>
      <c r="IC122" s="104"/>
      <c r="ID122" s="104"/>
      <c r="IE122" s="104"/>
      <c r="IF122" s="104"/>
      <c r="IG122" s="104"/>
      <c r="IH122" s="104"/>
      <c r="II122" s="104"/>
      <c r="IJ122" s="104"/>
      <c r="IK122" s="104"/>
      <c r="IL122" s="104"/>
      <c r="IM122" s="104"/>
      <c r="IN122" s="104"/>
      <c r="IO122" s="104"/>
      <c r="IP122" s="104"/>
      <c r="IQ122" s="104"/>
      <c r="IR122" s="104"/>
      <c r="IS122" s="104"/>
      <c r="IT122" s="104"/>
      <c r="IU122" s="104"/>
      <c r="IV122" s="104"/>
    </row>
    <row r="123" spans="1:256" s="106" customFormat="1" ht="15" customHeight="1">
      <c r="C123" s="204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04"/>
      <c r="AC123" s="217"/>
      <c r="AD123" s="144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8"/>
      <c r="CM123" s="138"/>
      <c r="CN123" s="138"/>
      <c r="CO123" s="138"/>
      <c r="CP123" s="138"/>
      <c r="CQ123" s="138"/>
      <c r="CR123" s="138"/>
      <c r="CS123" s="138"/>
      <c r="CT123" s="138"/>
      <c r="CU123" s="138"/>
      <c r="CV123" s="138"/>
      <c r="CW123" s="138"/>
      <c r="CX123" s="138"/>
      <c r="CY123" s="138"/>
      <c r="CZ123" s="104"/>
      <c r="DA123" s="104"/>
      <c r="DB123" s="104"/>
      <c r="DC123" s="104"/>
      <c r="DD123" s="104"/>
      <c r="DE123" s="104"/>
      <c r="DF123" s="104"/>
      <c r="DG123" s="104"/>
      <c r="DH123" s="104"/>
      <c r="DI123" s="104"/>
      <c r="DJ123" s="104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104"/>
      <c r="DV123" s="104"/>
      <c r="DW123" s="104"/>
      <c r="DX123" s="104"/>
      <c r="DY123" s="104"/>
      <c r="DZ123" s="104"/>
      <c r="EA123" s="104"/>
      <c r="EB123" s="104"/>
      <c r="EC123" s="104"/>
      <c r="ED123" s="104"/>
      <c r="EE123" s="104"/>
      <c r="EF123" s="104"/>
      <c r="EG123" s="104"/>
      <c r="EH123" s="104"/>
      <c r="EI123" s="104"/>
      <c r="EJ123" s="104"/>
      <c r="EK123" s="104"/>
      <c r="EL123" s="104"/>
      <c r="EM123" s="104"/>
      <c r="EN123" s="104"/>
      <c r="EO123" s="104"/>
      <c r="EP123" s="104"/>
      <c r="EQ123" s="104"/>
      <c r="ER123" s="104"/>
      <c r="ES123" s="104"/>
      <c r="ET123" s="104"/>
      <c r="EU123" s="104"/>
      <c r="EV123" s="104"/>
      <c r="EW123" s="104"/>
      <c r="EX123" s="104"/>
      <c r="EY123" s="104"/>
      <c r="EZ123" s="104"/>
      <c r="FA123" s="104"/>
      <c r="FB123" s="104"/>
      <c r="FC123" s="104"/>
      <c r="FD123" s="104"/>
      <c r="FE123" s="104"/>
      <c r="FF123" s="104"/>
      <c r="FG123" s="104"/>
      <c r="FH123" s="104"/>
      <c r="FI123" s="104"/>
      <c r="FJ123" s="104"/>
      <c r="FK123" s="104"/>
      <c r="FL123" s="104"/>
      <c r="FM123" s="104"/>
      <c r="FN123" s="104"/>
      <c r="FO123" s="104"/>
      <c r="FP123" s="104"/>
      <c r="FQ123" s="104"/>
      <c r="FR123" s="104"/>
      <c r="FS123" s="104"/>
      <c r="FT123" s="104"/>
      <c r="FU123" s="104"/>
      <c r="FV123" s="104"/>
      <c r="FW123" s="104"/>
      <c r="FX123" s="104"/>
      <c r="FY123" s="104"/>
      <c r="FZ123" s="104"/>
      <c r="GA123" s="104"/>
      <c r="GB123" s="104"/>
      <c r="GC123" s="104"/>
      <c r="GD123" s="104"/>
      <c r="GE123" s="104"/>
      <c r="GF123" s="104"/>
      <c r="GG123" s="104"/>
      <c r="GH123" s="104"/>
      <c r="GI123" s="104"/>
      <c r="GJ123" s="104"/>
      <c r="GK123" s="104"/>
      <c r="GL123" s="104"/>
      <c r="GM123" s="104"/>
      <c r="GN123" s="104"/>
      <c r="GO123" s="104"/>
      <c r="GP123" s="104"/>
      <c r="GQ123" s="104"/>
      <c r="GR123" s="104"/>
      <c r="GS123" s="104"/>
      <c r="GT123" s="104"/>
      <c r="GU123" s="104"/>
      <c r="GV123" s="104"/>
      <c r="GW123" s="104"/>
      <c r="GX123" s="104"/>
      <c r="GY123" s="104"/>
      <c r="GZ123" s="104"/>
      <c r="HA123" s="104"/>
      <c r="HB123" s="104"/>
      <c r="HC123" s="104"/>
      <c r="HD123" s="104"/>
      <c r="HE123" s="104"/>
      <c r="HF123" s="104"/>
      <c r="HG123" s="104"/>
      <c r="HH123" s="104"/>
      <c r="HI123" s="104"/>
      <c r="HJ123" s="104"/>
      <c r="HK123" s="104"/>
      <c r="HL123" s="104"/>
      <c r="HM123" s="104"/>
      <c r="HN123" s="104"/>
      <c r="HO123" s="104"/>
      <c r="HP123" s="104"/>
      <c r="HQ123" s="104"/>
      <c r="HR123" s="104"/>
      <c r="HS123" s="104"/>
      <c r="HT123" s="104"/>
      <c r="HU123" s="104"/>
      <c r="HV123" s="104"/>
      <c r="HW123" s="104"/>
      <c r="HX123" s="104"/>
      <c r="HY123" s="104"/>
      <c r="HZ123" s="104"/>
      <c r="IA123" s="104"/>
      <c r="IB123" s="104"/>
      <c r="IC123" s="104"/>
      <c r="ID123" s="104"/>
      <c r="IE123" s="104"/>
      <c r="IF123" s="104"/>
      <c r="IG123" s="104"/>
      <c r="IH123" s="104"/>
      <c r="II123" s="104"/>
      <c r="IJ123" s="104"/>
      <c r="IK123" s="104"/>
      <c r="IL123" s="104"/>
      <c r="IM123" s="104"/>
      <c r="IN123" s="104"/>
      <c r="IO123" s="104"/>
      <c r="IP123" s="104"/>
      <c r="IQ123" s="104"/>
      <c r="IR123" s="104"/>
      <c r="IS123" s="104"/>
      <c r="IT123" s="104"/>
      <c r="IU123" s="104"/>
      <c r="IV123" s="104"/>
    </row>
    <row r="124" spans="1:256" s="117" customFormat="1" ht="15" customHeight="1">
      <c r="A124" s="309"/>
      <c r="B124" s="310" t="s">
        <v>64</v>
      </c>
      <c r="C124" s="316"/>
      <c r="D124" s="311">
        <f t="shared" ref="D124:AA124" si="106">D128+D143+D150</f>
        <v>0</v>
      </c>
      <c r="E124" s="311">
        <f t="shared" si="106"/>
        <v>200000</v>
      </c>
      <c r="F124" s="311">
        <f t="shared" si="106"/>
        <v>240000</v>
      </c>
      <c r="G124" s="311">
        <f t="shared" si="106"/>
        <v>3472032.6925712712</v>
      </c>
      <c r="H124" s="311">
        <f t="shared" si="106"/>
        <v>918068.88521107449</v>
      </c>
      <c r="I124" s="311">
        <f t="shared" si="106"/>
        <v>2040368.6693393639</v>
      </c>
      <c r="J124" s="311">
        <f t="shared" si="106"/>
        <v>1129621.0503015351</v>
      </c>
      <c r="K124" s="311">
        <f t="shared" si="106"/>
        <v>2692271.6225328944</v>
      </c>
      <c r="L124" s="311">
        <f t="shared" si="106"/>
        <v>1421155.0047286183</v>
      </c>
      <c r="M124" s="311">
        <f t="shared" si="106"/>
        <v>2522031.9749862934</v>
      </c>
      <c r="N124" s="311">
        <f t="shared" si="106"/>
        <v>2836167.986156798</v>
      </c>
      <c r="O124" s="311">
        <f t="shared" si="106"/>
        <v>3250605.8731496707</v>
      </c>
      <c r="P124" s="311">
        <f t="shared" si="106"/>
        <v>2125548.2619243423</v>
      </c>
      <c r="Q124" s="311">
        <f t="shared" si="106"/>
        <v>2125548.2619243423</v>
      </c>
      <c r="R124" s="311">
        <f t="shared" si="106"/>
        <v>2125548.2619243423</v>
      </c>
      <c r="S124" s="311">
        <f t="shared" si="106"/>
        <v>2125548.2619243423</v>
      </c>
      <c r="T124" s="311">
        <f t="shared" si="106"/>
        <v>2125548.2619243423</v>
      </c>
      <c r="U124" s="311">
        <f t="shared" si="106"/>
        <v>2125548.2619243423</v>
      </c>
      <c r="V124" s="311">
        <f t="shared" si="106"/>
        <v>2125548.2619243423</v>
      </c>
      <c r="W124" s="311">
        <f t="shared" si="106"/>
        <v>2125548.2619243423</v>
      </c>
      <c r="X124" s="311">
        <f t="shared" si="106"/>
        <v>2125548.2619243423</v>
      </c>
      <c r="Y124" s="311">
        <f t="shared" si="106"/>
        <v>2125548.2619243423</v>
      </c>
      <c r="Z124" s="311">
        <f t="shared" si="106"/>
        <v>2125548.2619243423</v>
      </c>
      <c r="AA124" s="312">
        <f t="shared" si="106"/>
        <v>2125548.2619243423</v>
      </c>
      <c r="AB124" s="317"/>
      <c r="AC124" s="317"/>
      <c r="AD124" s="318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  <c r="BY124" s="319"/>
      <c r="BZ124" s="319"/>
      <c r="CA124" s="319"/>
      <c r="CB124" s="319"/>
      <c r="CC124" s="319"/>
      <c r="CD124" s="319"/>
      <c r="CE124" s="319"/>
      <c r="CF124" s="319"/>
      <c r="CG124" s="319"/>
      <c r="CH124" s="319"/>
      <c r="CI124" s="319"/>
      <c r="CJ124" s="319"/>
      <c r="CK124" s="319"/>
      <c r="CL124" s="319"/>
      <c r="CM124" s="319"/>
      <c r="CN124" s="319"/>
      <c r="CO124" s="319"/>
      <c r="CP124" s="319"/>
      <c r="CQ124" s="319"/>
      <c r="CR124" s="319"/>
      <c r="CS124" s="319"/>
      <c r="CT124" s="319"/>
      <c r="CU124" s="319"/>
      <c r="CV124" s="319"/>
      <c r="CW124" s="319"/>
      <c r="CX124" s="319"/>
      <c r="CY124" s="319"/>
      <c r="CZ124" s="118"/>
      <c r="DA124" s="118"/>
      <c r="DB124" s="118"/>
      <c r="DC124" s="118"/>
      <c r="DD124" s="118"/>
      <c r="DE124" s="118"/>
      <c r="DF124" s="118"/>
      <c r="DG124" s="118"/>
      <c r="DH124" s="118"/>
      <c r="DI124" s="118"/>
      <c r="DJ124" s="118"/>
      <c r="DK124" s="118"/>
      <c r="DL124" s="118"/>
      <c r="DM124" s="118"/>
      <c r="DN124" s="118"/>
      <c r="DO124" s="118"/>
      <c r="DP124" s="118"/>
      <c r="DQ124" s="118"/>
      <c r="DR124" s="118"/>
      <c r="DS124" s="118"/>
      <c r="DT124" s="118"/>
      <c r="DU124" s="118"/>
      <c r="DV124" s="118"/>
      <c r="DW124" s="118"/>
      <c r="DX124" s="118"/>
      <c r="DY124" s="118"/>
      <c r="DZ124" s="118"/>
      <c r="EA124" s="118"/>
      <c r="EB124" s="118"/>
      <c r="EC124" s="118"/>
      <c r="ED124" s="118"/>
      <c r="EE124" s="118"/>
      <c r="EF124" s="118"/>
      <c r="EG124" s="118"/>
      <c r="EH124" s="118"/>
      <c r="EI124" s="118"/>
      <c r="EJ124" s="118"/>
      <c r="EK124" s="118"/>
      <c r="EL124" s="118"/>
      <c r="EM124" s="118"/>
      <c r="EN124" s="118"/>
      <c r="EO124" s="118"/>
      <c r="EP124" s="118"/>
      <c r="EQ124" s="118"/>
      <c r="ER124" s="118"/>
      <c r="ES124" s="118"/>
      <c r="ET124" s="118"/>
      <c r="EU124" s="118"/>
      <c r="EV124" s="118"/>
      <c r="EW124" s="118"/>
      <c r="EX124" s="118"/>
      <c r="EY124" s="118"/>
      <c r="EZ124" s="118"/>
      <c r="FA124" s="118"/>
      <c r="FB124" s="118"/>
      <c r="FC124" s="118"/>
      <c r="FD124" s="118"/>
      <c r="FE124" s="118"/>
      <c r="FF124" s="118"/>
      <c r="FG124" s="118"/>
      <c r="FH124" s="118"/>
      <c r="FI124" s="118"/>
      <c r="FJ124" s="118"/>
      <c r="FK124" s="118"/>
      <c r="FL124" s="118"/>
      <c r="FM124" s="118"/>
      <c r="FN124" s="118"/>
      <c r="FO124" s="118"/>
      <c r="FP124" s="118"/>
      <c r="FQ124" s="118"/>
      <c r="FR124" s="118"/>
      <c r="FS124" s="118"/>
      <c r="FT124" s="118"/>
      <c r="FU124" s="118"/>
      <c r="FV124" s="118"/>
      <c r="FW124" s="118"/>
      <c r="FX124" s="118"/>
      <c r="FY124" s="118"/>
      <c r="FZ124" s="118"/>
      <c r="GA124" s="118"/>
      <c r="GB124" s="118"/>
      <c r="GC124" s="118"/>
      <c r="GD124" s="118"/>
      <c r="GE124" s="118"/>
      <c r="GF124" s="118"/>
      <c r="GG124" s="118"/>
      <c r="GH124" s="118"/>
      <c r="GI124" s="118"/>
      <c r="GJ124" s="118"/>
      <c r="GK124" s="118"/>
      <c r="GL124" s="118"/>
      <c r="GM124" s="118"/>
      <c r="GN124" s="118"/>
      <c r="GO124" s="118"/>
      <c r="GP124" s="118"/>
      <c r="GQ124" s="118"/>
      <c r="GR124" s="118"/>
      <c r="GS124" s="118"/>
      <c r="GT124" s="118"/>
      <c r="GU124" s="118"/>
      <c r="GV124" s="118"/>
      <c r="GW124" s="118"/>
      <c r="GX124" s="118"/>
      <c r="GY124" s="118"/>
      <c r="GZ124" s="118"/>
      <c r="HA124" s="118"/>
      <c r="HB124" s="118"/>
      <c r="HC124" s="118"/>
      <c r="HD124" s="118"/>
      <c r="HE124" s="118"/>
      <c r="HF124" s="118"/>
      <c r="HG124" s="118"/>
      <c r="HH124" s="118"/>
      <c r="HI124" s="118"/>
      <c r="HJ124" s="118"/>
      <c r="HK124" s="118"/>
      <c r="HL124" s="118"/>
      <c r="HM124" s="118"/>
      <c r="HN124" s="118"/>
      <c r="HO124" s="118"/>
      <c r="HP124" s="118"/>
      <c r="HQ124" s="118"/>
      <c r="HR124" s="118"/>
      <c r="HS124" s="118"/>
      <c r="HT124" s="118"/>
      <c r="HU124" s="118"/>
      <c r="HV124" s="118"/>
      <c r="HW124" s="118"/>
      <c r="HX124" s="118"/>
      <c r="HY124" s="118"/>
      <c r="HZ124" s="118"/>
      <c r="IA124" s="118"/>
      <c r="IB124" s="118"/>
      <c r="IC124" s="118"/>
      <c r="ID124" s="118"/>
      <c r="IE124" s="118"/>
      <c r="IF124" s="118"/>
      <c r="IG124" s="118"/>
      <c r="IH124" s="118"/>
      <c r="II124" s="118"/>
      <c r="IJ124" s="118"/>
      <c r="IK124" s="118"/>
      <c r="IL124" s="118"/>
      <c r="IM124" s="118"/>
      <c r="IN124" s="118"/>
      <c r="IO124" s="118"/>
      <c r="IP124" s="118"/>
      <c r="IQ124" s="118"/>
      <c r="IR124" s="118"/>
      <c r="IS124" s="118"/>
      <c r="IT124" s="118"/>
      <c r="IU124" s="118"/>
      <c r="IV124" s="118"/>
    </row>
    <row r="125" spans="1:256" s="106" customFormat="1" ht="15" customHeight="1">
      <c r="A125" s="173" t="s">
        <v>0</v>
      </c>
      <c r="B125" s="170" t="s">
        <v>65</v>
      </c>
      <c r="C125" s="204"/>
      <c r="D125" s="266">
        <v>0.5</v>
      </c>
      <c r="E125" s="266">
        <v>0.5</v>
      </c>
      <c r="F125" s="266">
        <v>0.5</v>
      </c>
      <c r="G125" s="266">
        <v>0.5</v>
      </c>
      <c r="H125" s="266">
        <v>0.5</v>
      </c>
      <c r="I125" s="266">
        <v>0.5</v>
      </c>
      <c r="J125" s="266">
        <v>0.5</v>
      </c>
      <c r="K125" s="266">
        <v>0.5</v>
      </c>
      <c r="L125" s="266">
        <v>0.5</v>
      </c>
      <c r="M125" s="266">
        <v>0.5</v>
      </c>
      <c r="N125" s="266">
        <v>0.5</v>
      </c>
      <c r="O125" s="266">
        <v>0.5</v>
      </c>
      <c r="P125" s="266">
        <v>0.5</v>
      </c>
      <c r="Q125" s="266">
        <v>0.5</v>
      </c>
      <c r="R125" s="266">
        <v>0.5</v>
      </c>
      <c r="S125" s="266">
        <v>0.5</v>
      </c>
      <c r="T125" s="266">
        <v>0.5</v>
      </c>
      <c r="U125" s="266">
        <v>0.5</v>
      </c>
      <c r="V125" s="266">
        <v>0.5</v>
      </c>
      <c r="W125" s="266">
        <v>0.5</v>
      </c>
      <c r="X125" s="266">
        <v>0.5</v>
      </c>
      <c r="Y125" s="266">
        <v>0.5</v>
      </c>
      <c r="Z125" s="266">
        <v>0.5</v>
      </c>
      <c r="AA125" s="266">
        <v>0.5</v>
      </c>
      <c r="AB125" s="227"/>
      <c r="AC125" s="269"/>
      <c r="AD125" s="144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138"/>
      <c r="CQ125" s="138"/>
      <c r="CR125" s="138"/>
      <c r="CS125" s="138"/>
      <c r="CT125" s="138"/>
      <c r="CU125" s="138"/>
      <c r="CV125" s="138"/>
      <c r="CW125" s="138"/>
      <c r="CX125" s="138"/>
      <c r="CY125" s="138"/>
      <c r="CZ125" s="104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104"/>
      <c r="DV125" s="104"/>
      <c r="DW125" s="104"/>
      <c r="DX125" s="104"/>
      <c r="DY125" s="104"/>
      <c r="DZ125" s="104"/>
      <c r="EA125" s="104"/>
      <c r="EB125" s="104"/>
      <c r="EC125" s="104"/>
      <c r="ED125" s="10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  <c r="EU125" s="104"/>
      <c r="EV125" s="104"/>
      <c r="EW125" s="104"/>
      <c r="EX125" s="104"/>
      <c r="EY125" s="104"/>
      <c r="EZ125" s="104"/>
      <c r="FA125" s="104"/>
      <c r="FB125" s="104"/>
      <c r="FC125" s="104"/>
      <c r="FD125" s="104"/>
      <c r="FE125" s="104"/>
      <c r="FF125" s="104"/>
      <c r="FG125" s="104"/>
      <c r="FH125" s="104"/>
      <c r="FI125" s="104"/>
      <c r="FJ125" s="104"/>
      <c r="FK125" s="104"/>
      <c r="FL125" s="104"/>
      <c r="FM125" s="104"/>
      <c r="FN125" s="104"/>
      <c r="FO125" s="104"/>
      <c r="FP125" s="104"/>
      <c r="FQ125" s="104"/>
      <c r="FR125" s="104"/>
      <c r="FS125" s="104"/>
      <c r="FT125" s="104"/>
      <c r="FU125" s="104"/>
      <c r="FV125" s="104"/>
      <c r="FW125" s="104"/>
      <c r="FX125" s="104"/>
      <c r="FY125" s="104"/>
      <c r="FZ125" s="104"/>
      <c r="GA125" s="104"/>
      <c r="GB125" s="104"/>
      <c r="GC125" s="104"/>
      <c r="GD125" s="104"/>
      <c r="GE125" s="104"/>
      <c r="GF125" s="104"/>
      <c r="GG125" s="104"/>
      <c r="GH125" s="104"/>
      <c r="GI125" s="104"/>
      <c r="GJ125" s="104"/>
      <c r="GK125" s="104"/>
      <c r="GL125" s="104"/>
      <c r="GM125" s="104"/>
      <c r="GN125" s="104"/>
      <c r="GO125" s="104"/>
      <c r="GP125" s="104"/>
      <c r="GQ125" s="104"/>
      <c r="GR125" s="104"/>
      <c r="GS125" s="104"/>
      <c r="GT125" s="104"/>
      <c r="GU125" s="104"/>
      <c r="GV125" s="104"/>
      <c r="GW125" s="104"/>
      <c r="GX125" s="104"/>
      <c r="GY125" s="104"/>
      <c r="GZ125" s="104"/>
      <c r="HA125" s="104"/>
      <c r="HB125" s="104"/>
      <c r="HC125" s="104"/>
      <c r="HD125" s="104"/>
      <c r="HE125" s="104"/>
      <c r="HF125" s="104"/>
      <c r="HG125" s="104"/>
      <c r="HH125" s="104"/>
      <c r="HI125" s="104"/>
      <c r="HJ125" s="104"/>
      <c r="HK125" s="104"/>
      <c r="HL125" s="104"/>
      <c r="HM125" s="104"/>
      <c r="HN125" s="104"/>
      <c r="HO125" s="104"/>
      <c r="HP125" s="104"/>
      <c r="HQ125" s="104"/>
      <c r="HR125" s="104"/>
      <c r="HS125" s="104"/>
      <c r="HT125" s="104"/>
      <c r="HU125" s="104"/>
      <c r="HV125" s="104"/>
      <c r="HW125" s="104"/>
      <c r="HX125" s="104"/>
      <c r="HY125" s="104"/>
      <c r="HZ125" s="104"/>
      <c r="IA125" s="104"/>
      <c r="IB125" s="104"/>
      <c r="IC125" s="104"/>
      <c r="ID125" s="104"/>
      <c r="IE125" s="104"/>
      <c r="IF125" s="104"/>
      <c r="IG125" s="104"/>
      <c r="IH125" s="104"/>
      <c r="II125" s="104"/>
      <c r="IJ125" s="104"/>
      <c r="IK125" s="104"/>
      <c r="IL125" s="104"/>
      <c r="IM125" s="104"/>
      <c r="IN125" s="104"/>
      <c r="IO125" s="104"/>
      <c r="IP125" s="104"/>
      <c r="IQ125" s="104"/>
      <c r="IR125" s="104"/>
      <c r="IS125" s="104"/>
      <c r="IT125" s="104"/>
      <c r="IU125" s="104"/>
      <c r="IV125" s="104"/>
    </row>
    <row r="126" spans="1:256" s="106" customFormat="1" ht="15" customHeight="1">
      <c r="A126" s="173"/>
      <c r="B126" s="170" t="s">
        <v>66</v>
      </c>
      <c r="C126" s="204"/>
      <c r="D126" s="266">
        <f>1-D125</f>
        <v>0.5</v>
      </c>
      <c r="E126" s="266">
        <f t="shared" ref="E126:AA126" si="107">1-E125</f>
        <v>0.5</v>
      </c>
      <c r="F126" s="266">
        <f t="shared" si="107"/>
        <v>0.5</v>
      </c>
      <c r="G126" s="266">
        <f t="shared" si="107"/>
        <v>0.5</v>
      </c>
      <c r="H126" s="266">
        <f t="shared" si="107"/>
        <v>0.5</v>
      </c>
      <c r="I126" s="266">
        <f t="shared" si="107"/>
        <v>0.5</v>
      </c>
      <c r="J126" s="266">
        <f t="shared" si="107"/>
        <v>0.5</v>
      </c>
      <c r="K126" s="266">
        <f t="shared" si="107"/>
        <v>0.5</v>
      </c>
      <c r="L126" s="266">
        <f t="shared" si="107"/>
        <v>0.5</v>
      </c>
      <c r="M126" s="266">
        <f t="shared" si="107"/>
        <v>0.5</v>
      </c>
      <c r="N126" s="266">
        <f t="shared" si="107"/>
        <v>0.5</v>
      </c>
      <c r="O126" s="266">
        <f t="shared" si="107"/>
        <v>0.5</v>
      </c>
      <c r="P126" s="266">
        <f t="shared" si="107"/>
        <v>0.5</v>
      </c>
      <c r="Q126" s="266">
        <f t="shared" si="107"/>
        <v>0.5</v>
      </c>
      <c r="R126" s="266">
        <f t="shared" si="107"/>
        <v>0.5</v>
      </c>
      <c r="S126" s="266">
        <f t="shared" si="107"/>
        <v>0.5</v>
      </c>
      <c r="T126" s="266">
        <f t="shared" si="107"/>
        <v>0.5</v>
      </c>
      <c r="U126" s="266">
        <f t="shared" si="107"/>
        <v>0.5</v>
      </c>
      <c r="V126" s="266">
        <f t="shared" si="107"/>
        <v>0.5</v>
      </c>
      <c r="W126" s="266">
        <f t="shared" si="107"/>
        <v>0.5</v>
      </c>
      <c r="X126" s="266">
        <f t="shared" si="107"/>
        <v>0.5</v>
      </c>
      <c r="Y126" s="266">
        <f t="shared" si="107"/>
        <v>0.5</v>
      </c>
      <c r="Z126" s="266">
        <f t="shared" si="107"/>
        <v>0.5</v>
      </c>
      <c r="AA126" s="266">
        <f t="shared" si="107"/>
        <v>0.5</v>
      </c>
      <c r="AB126" s="227"/>
      <c r="AC126" s="269"/>
      <c r="AD126" s="144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38"/>
      <c r="CT126" s="138"/>
      <c r="CU126" s="138"/>
      <c r="CV126" s="138"/>
      <c r="CW126" s="138"/>
      <c r="CX126" s="138"/>
      <c r="CY126" s="138"/>
      <c r="CZ126" s="104"/>
      <c r="DA126" s="104"/>
      <c r="DB126" s="104"/>
      <c r="DC126" s="104"/>
      <c r="DD126" s="104"/>
      <c r="DE126" s="104"/>
      <c r="DF126" s="104"/>
      <c r="DG126" s="104"/>
      <c r="DH126" s="104"/>
      <c r="DI126" s="104"/>
      <c r="DJ126" s="104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104"/>
      <c r="DV126" s="104"/>
      <c r="DW126" s="104"/>
      <c r="DX126" s="104"/>
      <c r="DY126" s="104"/>
      <c r="DZ126" s="104"/>
      <c r="EA126" s="104"/>
      <c r="EB126" s="104"/>
      <c r="EC126" s="104"/>
      <c r="ED126" s="10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04"/>
      <c r="EZ126" s="104"/>
      <c r="FA126" s="104"/>
      <c r="FB126" s="104"/>
      <c r="FC126" s="104"/>
      <c r="FD126" s="104"/>
      <c r="FE126" s="104"/>
      <c r="FF126" s="104"/>
      <c r="FG126" s="104"/>
      <c r="FH126" s="104"/>
      <c r="FI126" s="104"/>
      <c r="FJ126" s="104"/>
      <c r="FK126" s="104"/>
      <c r="FL126" s="104"/>
      <c r="FM126" s="104"/>
      <c r="FN126" s="104"/>
      <c r="FO126" s="104"/>
      <c r="FP126" s="104"/>
      <c r="FQ126" s="104"/>
      <c r="FR126" s="104"/>
      <c r="FS126" s="104"/>
      <c r="FT126" s="104"/>
      <c r="FU126" s="104"/>
      <c r="FV126" s="104"/>
      <c r="FW126" s="104"/>
      <c r="FX126" s="104"/>
      <c r="FY126" s="104"/>
      <c r="FZ126" s="104"/>
      <c r="GA126" s="104"/>
      <c r="GB126" s="104"/>
      <c r="GC126" s="104"/>
      <c r="GD126" s="104"/>
      <c r="GE126" s="104"/>
      <c r="GF126" s="104"/>
      <c r="GG126" s="104"/>
      <c r="GH126" s="104"/>
      <c r="GI126" s="104"/>
      <c r="GJ126" s="104"/>
      <c r="GK126" s="104"/>
      <c r="GL126" s="104"/>
      <c r="GM126" s="104"/>
      <c r="GN126" s="104"/>
      <c r="GO126" s="104"/>
      <c r="GP126" s="104"/>
      <c r="GQ126" s="104"/>
      <c r="GR126" s="104"/>
      <c r="GS126" s="104"/>
      <c r="GT126" s="104"/>
      <c r="GU126" s="104"/>
      <c r="GV126" s="104"/>
      <c r="GW126" s="104"/>
      <c r="GX126" s="104"/>
      <c r="GY126" s="104"/>
      <c r="GZ126" s="104"/>
      <c r="HA126" s="104"/>
      <c r="HB126" s="104"/>
      <c r="HC126" s="104"/>
      <c r="HD126" s="104"/>
      <c r="HE126" s="104"/>
      <c r="HF126" s="104"/>
      <c r="HG126" s="104"/>
      <c r="HH126" s="104"/>
      <c r="HI126" s="104"/>
      <c r="HJ126" s="104"/>
      <c r="HK126" s="104"/>
      <c r="HL126" s="104"/>
      <c r="HM126" s="104"/>
      <c r="HN126" s="104"/>
      <c r="HO126" s="104"/>
      <c r="HP126" s="104"/>
      <c r="HQ126" s="104"/>
      <c r="HR126" s="104"/>
      <c r="HS126" s="104"/>
      <c r="HT126" s="104"/>
      <c r="HU126" s="104"/>
      <c r="HV126" s="104"/>
      <c r="HW126" s="104"/>
      <c r="HX126" s="104"/>
      <c r="HY126" s="104"/>
      <c r="HZ126" s="104"/>
      <c r="IA126" s="104"/>
      <c r="IB126" s="104"/>
      <c r="IC126" s="104"/>
      <c r="ID126" s="104"/>
      <c r="IE126" s="104"/>
      <c r="IF126" s="104"/>
      <c r="IG126" s="104"/>
      <c r="IH126" s="104"/>
      <c r="II126" s="104"/>
      <c r="IJ126" s="104"/>
      <c r="IK126" s="104"/>
      <c r="IL126" s="104"/>
      <c r="IM126" s="104"/>
      <c r="IN126" s="104"/>
      <c r="IO126" s="104"/>
      <c r="IP126" s="104"/>
      <c r="IQ126" s="104"/>
      <c r="IR126" s="104"/>
      <c r="IS126" s="104"/>
      <c r="IT126" s="104"/>
      <c r="IU126" s="104"/>
      <c r="IV126" s="104"/>
    </row>
    <row r="127" spans="1:256" s="106" customFormat="1" ht="15" customHeight="1">
      <c r="C127" s="204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04"/>
      <c r="AC127" s="217"/>
      <c r="AD127" s="144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38"/>
      <c r="CO127" s="138"/>
      <c r="CP127" s="138"/>
      <c r="CQ127" s="138"/>
      <c r="CR127" s="138"/>
      <c r="CS127" s="138"/>
      <c r="CT127" s="138"/>
      <c r="CU127" s="138"/>
      <c r="CV127" s="138"/>
      <c r="CW127" s="138"/>
      <c r="CX127" s="138"/>
      <c r="CY127" s="138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104"/>
      <c r="DV127" s="104"/>
      <c r="DW127" s="104"/>
      <c r="DX127" s="104"/>
      <c r="DY127" s="104"/>
      <c r="DZ127" s="104"/>
      <c r="EA127" s="104"/>
      <c r="EB127" s="104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104"/>
      <c r="EV127" s="104"/>
      <c r="EW127" s="104"/>
      <c r="EX127" s="104"/>
      <c r="EY127" s="104"/>
      <c r="EZ127" s="104"/>
      <c r="FA127" s="104"/>
      <c r="FB127" s="104"/>
      <c r="FC127" s="104"/>
      <c r="FD127" s="104"/>
      <c r="FE127" s="104"/>
      <c r="FF127" s="104"/>
      <c r="FG127" s="104"/>
      <c r="FH127" s="104"/>
      <c r="FI127" s="104"/>
      <c r="FJ127" s="104"/>
      <c r="FK127" s="104"/>
      <c r="FL127" s="104"/>
      <c r="FM127" s="104"/>
      <c r="FN127" s="104"/>
      <c r="FO127" s="104"/>
      <c r="FP127" s="104"/>
      <c r="FQ127" s="104"/>
      <c r="FR127" s="104"/>
      <c r="FS127" s="104"/>
      <c r="FT127" s="104"/>
      <c r="FU127" s="104"/>
      <c r="FV127" s="104"/>
      <c r="FW127" s="104"/>
      <c r="FX127" s="104"/>
      <c r="FY127" s="104"/>
      <c r="FZ127" s="104"/>
      <c r="GA127" s="104"/>
      <c r="GB127" s="104"/>
      <c r="GC127" s="104"/>
      <c r="GD127" s="104"/>
      <c r="GE127" s="104"/>
      <c r="GF127" s="104"/>
      <c r="GG127" s="104"/>
      <c r="GH127" s="104"/>
      <c r="GI127" s="104"/>
      <c r="GJ127" s="104"/>
      <c r="GK127" s="104"/>
      <c r="GL127" s="104"/>
      <c r="GM127" s="104"/>
      <c r="GN127" s="104"/>
      <c r="GO127" s="104"/>
      <c r="GP127" s="104"/>
      <c r="GQ127" s="104"/>
      <c r="GR127" s="104"/>
      <c r="GS127" s="104"/>
      <c r="GT127" s="104"/>
      <c r="GU127" s="104"/>
      <c r="GV127" s="104"/>
      <c r="GW127" s="104"/>
      <c r="GX127" s="104"/>
      <c r="GY127" s="104"/>
      <c r="GZ127" s="104"/>
      <c r="HA127" s="104"/>
      <c r="HB127" s="104"/>
      <c r="HC127" s="104"/>
      <c r="HD127" s="104"/>
      <c r="HE127" s="104"/>
      <c r="HF127" s="104"/>
      <c r="HG127" s="104"/>
      <c r="HH127" s="104"/>
      <c r="HI127" s="104"/>
      <c r="HJ127" s="104"/>
      <c r="HK127" s="104"/>
      <c r="HL127" s="104"/>
      <c r="HM127" s="104"/>
      <c r="HN127" s="104"/>
      <c r="HO127" s="104"/>
      <c r="HP127" s="104"/>
      <c r="HQ127" s="104"/>
      <c r="HR127" s="104"/>
      <c r="HS127" s="104"/>
      <c r="HT127" s="104"/>
      <c r="HU127" s="104"/>
      <c r="HV127" s="104"/>
      <c r="HW127" s="104"/>
      <c r="HX127" s="104"/>
      <c r="HY127" s="104"/>
      <c r="HZ127" s="104"/>
      <c r="IA127" s="104"/>
      <c r="IB127" s="104"/>
      <c r="IC127" s="104"/>
      <c r="ID127" s="104"/>
      <c r="IE127" s="104"/>
      <c r="IF127" s="104"/>
      <c r="IG127" s="104"/>
      <c r="IH127" s="104"/>
      <c r="II127" s="104"/>
      <c r="IJ127" s="104"/>
      <c r="IK127" s="104"/>
      <c r="IL127" s="104"/>
      <c r="IM127" s="104"/>
      <c r="IN127" s="104"/>
      <c r="IO127" s="104"/>
      <c r="IP127" s="104"/>
      <c r="IQ127" s="104"/>
      <c r="IR127" s="104"/>
      <c r="IS127" s="104"/>
      <c r="IT127" s="104"/>
      <c r="IU127" s="104"/>
      <c r="IV127" s="104"/>
    </row>
    <row r="128" spans="1:256" s="98" customFormat="1" ht="15.6" customHeight="1">
      <c r="A128" s="313"/>
      <c r="B128" s="314" t="s">
        <v>67</v>
      </c>
      <c r="C128" s="320"/>
      <c r="D128" s="315">
        <f t="shared" ref="D128:AA128" si="108">D129+D139</f>
        <v>0</v>
      </c>
      <c r="E128" s="315">
        <f t="shared" si="108"/>
        <v>0</v>
      </c>
      <c r="F128" s="315">
        <f t="shared" si="108"/>
        <v>0</v>
      </c>
      <c r="G128" s="315">
        <f t="shared" si="108"/>
        <v>3232032.6925712712</v>
      </c>
      <c r="H128" s="315">
        <f t="shared" si="108"/>
        <v>678068.88521107449</v>
      </c>
      <c r="I128" s="315">
        <f t="shared" si="108"/>
        <v>1800368.6693393639</v>
      </c>
      <c r="J128" s="315">
        <f t="shared" si="108"/>
        <v>889621.05030153506</v>
      </c>
      <c r="K128" s="315">
        <f t="shared" si="108"/>
        <v>2452271.6225328944</v>
      </c>
      <c r="L128" s="315">
        <f t="shared" si="108"/>
        <v>1181155.0047286183</v>
      </c>
      <c r="M128" s="315">
        <f t="shared" si="108"/>
        <v>2282031.9749862934</v>
      </c>
      <c r="N128" s="315">
        <f t="shared" si="108"/>
        <v>2596167.986156798</v>
      </c>
      <c r="O128" s="315">
        <f t="shared" si="108"/>
        <v>3010605.8731496707</v>
      </c>
      <c r="P128" s="315">
        <f t="shared" si="108"/>
        <v>1885548.261924342</v>
      </c>
      <c r="Q128" s="315">
        <f t="shared" si="108"/>
        <v>1885548.261924342</v>
      </c>
      <c r="R128" s="315">
        <f t="shared" si="108"/>
        <v>1885548.261924342</v>
      </c>
      <c r="S128" s="315">
        <f t="shared" si="108"/>
        <v>1885548.261924342</v>
      </c>
      <c r="T128" s="315">
        <f t="shared" si="108"/>
        <v>1885548.261924342</v>
      </c>
      <c r="U128" s="315">
        <f t="shared" si="108"/>
        <v>1885548.261924342</v>
      </c>
      <c r="V128" s="315">
        <f t="shared" si="108"/>
        <v>1885548.261924342</v>
      </c>
      <c r="W128" s="315">
        <f t="shared" si="108"/>
        <v>1885548.261924342</v>
      </c>
      <c r="X128" s="315">
        <f t="shared" si="108"/>
        <v>1885548.261924342</v>
      </c>
      <c r="Y128" s="315">
        <f t="shared" si="108"/>
        <v>1885548.261924342</v>
      </c>
      <c r="Z128" s="315">
        <f t="shared" si="108"/>
        <v>1885548.261924342</v>
      </c>
      <c r="AA128" s="315">
        <f t="shared" si="108"/>
        <v>1885548.261924342</v>
      </c>
      <c r="AB128" s="321"/>
      <c r="AC128" s="321"/>
      <c r="AD128" s="148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49"/>
      <c r="CO128" s="149"/>
      <c r="CP128" s="149"/>
      <c r="CQ128" s="149"/>
      <c r="CR128" s="149"/>
      <c r="CS128" s="149"/>
      <c r="CT128" s="149"/>
      <c r="CU128" s="149"/>
      <c r="CV128" s="149"/>
      <c r="CW128" s="149"/>
      <c r="CX128" s="149"/>
      <c r="CY128" s="149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</row>
    <row r="129" spans="1:256" s="132" customFormat="1" ht="15" customHeight="1">
      <c r="A129" s="130"/>
      <c r="B129" s="131" t="s">
        <v>68</v>
      </c>
      <c r="C129" s="212"/>
      <c r="D129" s="270">
        <f>D130+D136+D137+D138</f>
        <v>0</v>
      </c>
      <c r="E129" s="270">
        <f t="shared" ref="E129:AA129" si="109">E130+E136+E137+E138</f>
        <v>0</v>
      </c>
      <c r="F129" s="270">
        <f t="shared" si="109"/>
        <v>0</v>
      </c>
      <c r="G129" s="270">
        <f t="shared" si="109"/>
        <v>2950570.1925712712</v>
      </c>
      <c r="H129" s="270">
        <f t="shared" si="109"/>
        <v>396606.38521107449</v>
      </c>
      <c r="I129" s="270">
        <f t="shared" si="109"/>
        <v>1419618.6693393639</v>
      </c>
      <c r="J129" s="270">
        <f t="shared" si="109"/>
        <v>508871.05030153506</v>
      </c>
      <c r="K129" s="270">
        <f t="shared" si="109"/>
        <v>1934459.1225328944</v>
      </c>
      <c r="L129" s="270">
        <f t="shared" si="109"/>
        <v>663342.50472861831</v>
      </c>
      <c r="M129" s="270">
        <f t="shared" si="109"/>
        <v>1669781.9749862936</v>
      </c>
      <c r="N129" s="270">
        <f t="shared" si="109"/>
        <v>1878792.986156798</v>
      </c>
      <c r="O129" s="270">
        <f t="shared" si="109"/>
        <v>2173243.3731496707</v>
      </c>
      <c r="P129" s="270">
        <f t="shared" si="109"/>
        <v>1048185.761924342</v>
      </c>
      <c r="Q129" s="270">
        <f t="shared" si="109"/>
        <v>1048185.761924342</v>
      </c>
      <c r="R129" s="270">
        <f t="shared" si="109"/>
        <v>1048185.761924342</v>
      </c>
      <c r="S129" s="270">
        <f t="shared" si="109"/>
        <v>1048185.761924342</v>
      </c>
      <c r="T129" s="270">
        <f t="shared" si="109"/>
        <v>1048185.761924342</v>
      </c>
      <c r="U129" s="270">
        <f t="shared" si="109"/>
        <v>1048185.761924342</v>
      </c>
      <c r="V129" s="270">
        <f t="shared" si="109"/>
        <v>1048185.761924342</v>
      </c>
      <c r="W129" s="270">
        <f t="shared" si="109"/>
        <v>1048185.761924342</v>
      </c>
      <c r="X129" s="270">
        <f t="shared" si="109"/>
        <v>1048185.761924342</v>
      </c>
      <c r="Y129" s="270">
        <f t="shared" si="109"/>
        <v>1048185.761924342</v>
      </c>
      <c r="Z129" s="270">
        <f t="shared" si="109"/>
        <v>1048185.761924342</v>
      </c>
      <c r="AA129" s="270">
        <f t="shared" si="109"/>
        <v>1048185.761924342</v>
      </c>
      <c r="AB129" s="322"/>
      <c r="AC129" s="322"/>
      <c r="AD129" s="177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1"/>
      <c r="CO129" s="161"/>
      <c r="CP129" s="161"/>
      <c r="CQ129" s="161"/>
      <c r="CR129" s="161"/>
      <c r="CS129" s="161"/>
      <c r="CT129" s="161"/>
      <c r="CU129" s="161"/>
      <c r="CV129" s="161"/>
      <c r="CW129" s="161"/>
      <c r="CX129" s="161"/>
      <c r="CY129" s="161"/>
      <c r="CZ129" s="133"/>
      <c r="DA129" s="133"/>
      <c r="DB129" s="133"/>
      <c r="DC129" s="133"/>
      <c r="DD129" s="133"/>
      <c r="DE129" s="133"/>
      <c r="DF129" s="133"/>
      <c r="DG129" s="133"/>
      <c r="DH129" s="133"/>
      <c r="DI129" s="133"/>
      <c r="DJ129" s="133"/>
      <c r="DK129" s="133"/>
      <c r="DL129" s="133"/>
      <c r="DM129" s="133"/>
      <c r="DN129" s="133"/>
      <c r="DO129" s="133"/>
      <c r="DP129" s="133"/>
      <c r="DQ129" s="133"/>
      <c r="DR129" s="133"/>
      <c r="DS129" s="133"/>
      <c r="DT129" s="133"/>
      <c r="DU129" s="133"/>
      <c r="DV129" s="133"/>
      <c r="DW129" s="133"/>
      <c r="DX129" s="133"/>
      <c r="DY129" s="133"/>
      <c r="DZ129" s="133"/>
      <c r="EA129" s="133"/>
      <c r="EB129" s="133"/>
      <c r="EC129" s="133"/>
      <c r="ED129" s="133"/>
      <c r="EE129" s="133"/>
      <c r="EF129" s="133"/>
      <c r="EG129" s="133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33"/>
      <c r="ES129" s="133"/>
      <c r="ET129" s="133"/>
      <c r="EU129" s="133"/>
      <c r="EV129" s="133"/>
      <c r="EW129" s="133"/>
      <c r="EX129" s="133"/>
      <c r="EY129" s="133"/>
      <c r="EZ129" s="133"/>
      <c r="FA129" s="133"/>
      <c r="FB129" s="133"/>
      <c r="FC129" s="133"/>
      <c r="FD129" s="133"/>
      <c r="FE129" s="133"/>
      <c r="FF129" s="133"/>
      <c r="FG129" s="133"/>
      <c r="FH129" s="133"/>
      <c r="FI129" s="133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33"/>
      <c r="FU129" s="133"/>
      <c r="FV129" s="133"/>
      <c r="FW129" s="133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33"/>
      <c r="GI129" s="133"/>
      <c r="GJ129" s="133"/>
      <c r="GK129" s="133"/>
      <c r="GL129" s="133"/>
      <c r="GM129" s="133"/>
      <c r="GN129" s="133"/>
      <c r="GO129" s="133"/>
      <c r="GP129" s="133"/>
      <c r="GQ129" s="133"/>
      <c r="GR129" s="133"/>
      <c r="GS129" s="133"/>
      <c r="GT129" s="133"/>
      <c r="GU129" s="133"/>
      <c r="GV129" s="133"/>
      <c r="GW129" s="133"/>
      <c r="GX129" s="133"/>
      <c r="GY129" s="133"/>
      <c r="GZ129" s="133"/>
      <c r="HA129" s="133"/>
      <c r="HB129" s="133"/>
      <c r="HC129" s="133"/>
      <c r="HD129" s="133"/>
      <c r="HE129" s="133"/>
      <c r="HF129" s="133"/>
      <c r="HG129" s="133"/>
      <c r="HH129" s="133"/>
      <c r="HI129" s="133"/>
      <c r="HJ129" s="133"/>
      <c r="HK129" s="133"/>
      <c r="HL129" s="133"/>
      <c r="HM129" s="133"/>
      <c r="HN129" s="133"/>
      <c r="HO129" s="133"/>
      <c r="HP129" s="133"/>
      <c r="HQ129" s="133"/>
      <c r="HR129" s="133"/>
      <c r="HS129" s="133"/>
      <c r="HT129" s="133"/>
      <c r="HU129" s="133"/>
      <c r="HV129" s="133"/>
      <c r="HW129" s="133"/>
      <c r="HX129" s="133"/>
      <c r="HY129" s="133"/>
      <c r="HZ129" s="133"/>
      <c r="IA129" s="133"/>
      <c r="IB129" s="133"/>
      <c r="IC129" s="133"/>
      <c r="ID129" s="133"/>
      <c r="IE129" s="133"/>
      <c r="IF129" s="133"/>
      <c r="IG129" s="133"/>
      <c r="IH129" s="133"/>
      <c r="II129" s="133"/>
      <c r="IJ129" s="133"/>
      <c r="IK129" s="133"/>
      <c r="IL129" s="133"/>
      <c r="IM129" s="133"/>
      <c r="IN129" s="133"/>
      <c r="IO129" s="133"/>
      <c r="IP129" s="133"/>
      <c r="IQ129" s="133"/>
      <c r="IR129" s="133"/>
      <c r="IS129" s="133"/>
      <c r="IT129" s="133"/>
      <c r="IU129" s="133"/>
      <c r="IV129" s="133"/>
    </row>
    <row r="130" spans="1:256" s="121" customFormat="1" ht="15" customHeight="1">
      <c r="A130" s="125"/>
      <c r="B130" s="126" t="s">
        <v>69</v>
      </c>
      <c r="C130" s="245"/>
      <c r="D130" s="271">
        <f>SUM(D131:D134)</f>
        <v>0</v>
      </c>
      <c r="E130" s="271">
        <f t="shared" ref="E130:AA130" si="110">SUM(E131:E134)</f>
        <v>0</v>
      </c>
      <c r="F130" s="271">
        <f t="shared" si="110"/>
        <v>0</v>
      </c>
      <c r="G130" s="271">
        <f t="shared" si="110"/>
        <v>2786445.1925712712</v>
      </c>
      <c r="H130" s="271">
        <f t="shared" si="110"/>
        <v>232481.38521107452</v>
      </c>
      <c r="I130" s="271">
        <f t="shared" si="110"/>
        <v>1233368.6693393639</v>
      </c>
      <c r="J130" s="271">
        <f t="shared" si="110"/>
        <v>322621.05030153506</v>
      </c>
      <c r="K130" s="271">
        <f t="shared" si="110"/>
        <v>1718834.1225328944</v>
      </c>
      <c r="L130" s="271">
        <f t="shared" si="110"/>
        <v>447717.50472861831</v>
      </c>
      <c r="M130" s="271">
        <f t="shared" si="110"/>
        <v>1436031.9749862936</v>
      </c>
      <c r="N130" s="271">
        <f t="shared" si="110"/>
        <v>1624417.986156798</v>
      </c>
      <c r="O130" s="271">
        <f t="shared" si="110"/>
        <v>1893743.3731496709</v>
      </c>
      <c r="P130" s="271">
        <f t="shared" si="110"/>
        <v>768685.76192434202</v>
      </c>
      <c r="Q130" s="271">
        <f t="shared" si="110"/>
        <v>768685.76192434202</v>
      </c>
      <c r="R130" s="271">
        <f t="shared" si="110"/>
        <v>768685.76192434202</v>
      </c>
      <c r="S130" s="271">
        <f t="shared" si="110"/>
        <v>768685.76192434202</v>
      </c>
      <c r="T130" s="271">
        <f t="shared" si="110"/>
        <v>768685.76192434202</v>
      </c>
      <c r="U130" s="271">
        <f t="shared" si="110"/>
        <v>768685.76192434202</v>
      </c>
      <c r="V130" s="271">
        <f t="shared" si="110"/>
        <v>768685.76192434202</v>
      </c>
      <c r="W130" s="271">
        <f t="shared" si="110"/>
        <v>768685.76192434202</v>
      </c>
      <c r="X130" s="271">
        <f t="shared" si="110"/>
        <v>768685.76192434202</v>
      </c>
      <c r="Y130" s="271">
        <f t="shared" si="110"/>
        <v>768685.76192434202</v>
      </c>
      <c r="Z130" s="271">
        <f t="shared" si="110"/>
        <v>768685.76192434202</v>
      </c>
      <c r="AA130" s="271">
        <f t="shared" si="110"/>
        <v>768685.76192434202</v>
      </c>
      <c r="AB130" s="294"/>
      <c r="AC130" s="324"/>
      <c r="AD130" s="186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19"/>
      <c r="DA130" s="119"/>
      <c r="DB130" s="119"/>
      <c r="DC130" s="119"/>
      <c r="DD130" s="119"/>
      <c r="DE130" s="119"/>
      <c r="DF130" s="119"/>
      <c r="DG130" s="119"/>
      <c r="DH130" s="119"/>
      <c r="DI130" s="119"/>
      <c r="DJ130" s="119"/>
      <c r="DK130" s="119"/>
      <c r="DL130" s="119"/>
      <c r="DM130" s="119"/>
      <c r="DN130" s="119"/>
      <c r="DO130" s="119"/>
      <c r="DP130" s="119"/>
      <c r="DQ130" s="119"/>
      <c r="DR130" s="119"/>
      <c r="DS130" s="119"/>
      <c r="DT130" s="119"/>
      <c r="DU130" s="119"/>
      <c r="DV130" s="119"/>
      <c r="DW130" s="119"/>
      <c r="DX130" s="119"/>
      <c r="DY130" s="119"/>
      <c r="DZ130" s="119"/>
      <c r="EA130" s="119"/>
      <c r="EB130" s="119"/>
      <c r="EC130" s="119"/>
      <c r="ED130" s="119"/>
      <c r="EE130" s="119"/>
      <c r="EF130" s="119"/>
      <c r="EG130" s="119"/>
      <c r="EH130" s="119"/>
      <c r="EI130" s="119"/>
      <c r="EJ130" s="119"/>
      <c r="EK130" s="119"/>
      <c r="EL130" s="119"/>
      <c r="EM130" s="119"/>
      <c r="EN130" s="119"/>
      <c r="EO130" s="119"/>
      <c r="EP130" s="119"/>
      <c r="EQ130" s="119"/>
      <c r="ER130" s="119"/>
      <c r="ES130" s="119"/>
      <c r="ET130" s="119"/>
      <c r="EU130" s="119"/>
      <c r="EV130" s="119"/>
      <c r="EW130" s="119"/>
      <c r="EX130" s="119"/>
      <c r="EY130" s="119"/>
      <c r="EZ130" s="119"/>
      <c r="FA130" s="119"/>
      <c r="FB130" s="119"/>
      <c r="FC130" s="119"/>
      <c r="FD130" s="119"/>
      <c r="FE130" s="119"/>
      <c r="FF130" s="119"/>
      <c r="FG130" s="119"/>
      <c r="FH130" s="119"/>
      <c r="FI130" s="119"/>
      <c r="FJ130" s="119"/>
      <c r="FK130" s="119"/>
      <c r="FL130" s="119"/>
      <c r="FM130" s="119"/>
      <c r="FN130" s="119"/>
      <c r="FO130" s="119"/>
      <c r="FP130" s="119"/>
      <c r="FQ130" s="119"/>
      <c r="FR130" s="119"/>
      <c r="FS130" s="119"/>
      <c r="FT130" s="119"/>
      <c r="FU130" s="119"/>
      <c r="FV130" s="119"/>
      <c r="FW130" s="119"/>
      <c r="FX130" s="119"/>
      <c r="FY130" s="119"/>
      <c r="FZ130" s="119"/>
      <c r="GA130" s="119"/>
      <c r="GB130" s="119"/>
      <c r="GC130" s="119"/>
      <c r="GD130" s="119"/>
      <c r="GE130" s="119"/>
      <c r="GF130" s="119"/>
      <c r="GG130" s="119"/>
      <c r="GH130" s="119"/>
      <c r="GI130" s="119"/>
      <c r="GJ130" s="119"/>
      <c r="GK130" s="119"/>
      <c r="GL130" s="119"/>
      <c r="GM130" s="119"/>
      <c r="GN130" s="119"/>
      <c r="GO130" s="119"/>
      <c r="GP130" s="119"/>
      <c r="GQ130" s="119"/>
      <c r="GR130" s="119"/>
      <c r="GS130" s="119"/>
      <c r="GT130" s="119"/>
      <c r="GU130" s="119"/>
      <c r="GV130" s="119"/>
      <c r="GW130" s="119"/>
      <c r="GX130" s="119"/>
      <c r="GY130" s="119"/>
      <c r="GZ130" s="119"/>
      <c r="HA130" s="119"/>
      <c r="HB130" s="119"/>
      <c r="HC130" s="119"/>
      <c r="HD130" s="119"/>
      <c r="HE130" s="119"/>
      <c r="HF130" s="119"/>
      <c r="HG130" s="119"/>
      <c r="HH130" s="119"/>
      <c r="HI130" s="119"/>
      <c r="HJ130" s="119"/>
      <c r="HK130" s="119"/>
      <c r="HL130" s="119"/>
      <c r="HM130" s="119"/>
      <c r="HN130" s="119"/>
      <c r="HO130" s="119"/>
      <c r="HP130" s="119"/>
      <c r="HQ130" s="119"/>
      <c r="HR130" s="119"/>
      <c r="HS130" s="119"/>
      <c r="HT130" s="119"/>
      <c r="HU130" s="119"/>
      <c r="HV130" s="119"/>
      <c r="HW130" s="119"/>
      <c r="HX130" s="119"/>
      <c r="HY130" s="119"/>
      <c r="HZ130" s="119"/>
      <c r="IA130" s="119"/>
      <c r="IB130" s="119"/>
      <c r="IC130" s="119"/>
      <c r="ID130" s="119"/>
      <c r="IE130" s="119"/>
      <c r="IF130" s="119"/>
      <c r="IG130" s="119"/>
      <c r="IH130" s="119"/>
      <c r="II130" s="119"/>
      <c r="IJ130" s="119"/>
      <c r="IK130" s="119"/>
      <c r="IL130" s="119"/>
      <c r="IM130" s="119"/>
      <c r="IN130" s="119"/>
      <c r="IO130" s="119"/>
      <c r="IP130" s="119"/>
      <c r="IQ130" s="119"/>
      <c r="IR130" s="119"/>
      <c r="IS130" s="119"/>
      <c r="IT130" s="119"/>
      <c r="IU130" s="119"/>
      <c r="IV130" s="119"/>
    </row>
    <row r="131" spans="1:256" s="136" customFormat="1" ht="14.4" customHeight="1">
      <c r="A131" s="135"/>
      <c r="B131" s="188" t="s">
        <v>136</v>
      </c>
      <c r="C131" s="235"/>
      <c r="D131" s="251">
        <f>Опермодель!$C$62/Опермодель!$C$73*D31*D125</f>
        <v>0</v>
      </c>
      <c r="E131" s="251">
        <f>Опермодель!$C$62/Опермодель!$C$73*E31*E125</f>
        <v>0</v>
      </c>
      <c r="F131" s="251">
        <f>Опермодель!$C$62/Опермодель!$C$73*F31*F125</f>
        <v>0</v>
      </c>
      <c r="G131" s="251">
        <f>Опермодель!$C$62/Опермодель!$C$73*G31*G125</f>
        <v>689927.6658442982</v>
      </c>
      <c r="H131" s="251">
        <f>Опермодель!$C$62/Опермодель!$C$73*H31*H125</f>
        <v>68992.766584429817</v>
      </c>
      <c r="I131" s="251">
        <f>Опермодель!$C$62/Опермодель!$C$73*I31*I125</f>
        <v>364676.05194627191</v>
      </c>
      <c r="J131" s="251">
        <f>Опермодель!$C$62/Опермодель!$C$73*J31*J125</f>
        <v>98561.095120614031</v>
      </c>
      <c r="K131" s="251">
        <f>Опермодель!$C$62/Опермодель!$C$73*K31*K125</f>
        <v>591366.57072368416</v>
      </c>
      <c r="L131" s="251">
        <f>Опермодель!$C$62/Опермодель!$C$73*L31*L125</f>
        <v>147841.64268092104</v>
      </c>
      <c r="M131" s="251">
        <f>Опермодель!$C$62/Опермодель!$C$73*M31*M125</f>
        <v>640647.11828399112</v>
      </c>
      <c r="N131" s="251">
        <f>Опермодель!$C$62/Опермодель!$C$73*N31*N125</f>
        <v>689927.6658442982</v>
      </c>
      <c r="O131" s="251">
        <f>Опермодель!$C$62/Опермодель!$C$73*O31*O125</f>
        <v>739208.21340460517</v>
      </c>
      <c r="P131" s="251">
        <f>Опермодель!$C$62/Опермодель!$C$73*P31*P125</f>
        <v>295683.28536184208</v>
      </c>
      <c r="Q131" s="251">
        <f>Опермодель!$C$62/Опермодель!$C$73*Q31*Q125</f>
        <v>295683.28536184208</v>
      </c>
      <c r="R131" s="251">
        <f>Опермодель!$C$62/Опермодель!$C$73*R31*R125</f>
        <v>295683.28536184208</v>
      </c>
      <c r="S131" s="251">
        <f>Опермодель!$C$62/Опермодель!$C$73*S31*S125</f>
        <v>295683.28536184208</v>
      </c>
      <c r="T131" s="251">
        <f>Опермодель!$C$62/Опермодель!$C$73*T31*T125</f>
        <v>295683.28536184208</v>
      </c>
      <c r="U131" s="251">
        <f>Опермодель!$C$62/Опермодель!$C$73*U31*U125</f>
        <v>295683.28536184208</v>
      </c>
      <c r="V131" s="251">
        <f>Опермодель!$C$62/Опермодель!$C$73*V31*V125</f>
        <v>295683.28536184208</v>
      </c>
      <c r="W131" s="251">
        <f>Опермодель!$C$62/Опермодель!$C$73*W31*W125</f>
        <v>295683.28536184208</v>
      </c>
      <c r="X131" s="251">
        <f>Опермодель!$C$62/Опермодель!$C$73*X31*X125</f>
        <v>295683.28536184208</v>
      </c>
      <c r="Y131" s="251">
        <f>Опермодель!$C$62/Опермодель!$C$73*Y31*Y125</f>
        <v>295683.28536184208</v>
      </c>
      <c r="Z131" s="251">
        <f>Опермодель!$C$62/Опермодель!$C$73*Z31*Z125</f>
        <v>295683.28536184208</v>
      </c>
      <c r="AA131" s="251">
        <f>Опермодель!$C$62/Опермодель!$C$73*AA31*AA125</f>
        <v>295683.28536184208</v>
      </c>
      <c r="AB131" s="325"/>
      <c r="AC131" s="325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  <c r="CS131" s="141"/>
      <c r="CT131" s="141"/>
      <c r="CU131" s="141"/>
      <c r="CV131" s="141"/>
      <c r="CW131" s="141"/>
      <c r="CX131" s="141"/>
      <c r="CY131" s="141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135"/>
      <c r="GD131" s="135"/>
      <c r="GE131" s="135"/>
      <c r="GF131" s="135"/>
      <c r="GG131" s="135"/>
      <c r="GH131" s="135"/>
      <c r="GI131" s="135"/>
      <c r="GJ131" s="135"/>
      <c r="GK131" s="135"/>
      <c r="GL131" s="135"/>
      <c r="GM131" s="135"/>
      <c r="GN131" s="135"/>
      <c r="GO131" s="135"/>
      <c r="GP131" s="135"/>
      <c r="GQ131" s="135"/>
      <c r="GR131" s="135"/>
      <c r="GS131" s="135"/>
      <c r="GT131" s="135"/>
      <c r="GU131" s="135"/>
      <c r="GV131" s="135"/>
      <c r="GW131" s="135"/>
      <c r="GX131" s="135"/>
      <c r="GY131" s="135"/>
      <c r="GZ131" s="135"/>
      <c r="HA131" s="135"/>
      <c r="HB131" s="135"/>
      <c r="HC131" s="135"/>
      <c r="HD131" s="135"/>
      <c r="HE131" s="135"/>
      <c r="HF131" s="135"/>
      <c r="HG131" s="135"/>
      <c r="HH131" s="135"/>
      <c r="HI131" s="135"/>
      <c r="HJ131" s="135"/>
      <c r="HK131" s="135"/>
      <c r="HL131" s="135"/>
      <c r="HM131" s="135"/>
      <c r="HN131" s="135"/>
      <c r="HO131" s="135"/>
      <c r="HP131" s="135"/>
      <c r="HQ131" s="135"/>
      <c r="HR131" s="135"/>
      <c r="HS131" s="135"/>
      <c r="HT131" s="135"/>
      <c r="HU131" s="135"/>
      <c r="HV131" s="135"/>
      <c r="HW131" s="135"/>
      <c r="HX131" s="135"/>
      <c r="HY131" s="135"/>
      <c r="HZ131" s="135"/>
      <c r="IA131" s="135"/>
      <c r="IB131" s="135"/>
      <c r="IC131" s="135"/>
      <c r="ID131" s="135"/>
      <c r="IE131" s="135"/>
      <c r="IF131" s="135"/>
      <c r="IG131" s="135"/>
      <c r="IH131" s="135"/>
      <c r="II131" s="135"/>
      <c r="IJ131" s="135"/>
      <c r="IK131" s="135"/>
      <c r="IL131" s="135"/>
      <c r="IM131" s="135"/>
      <c r="IN131" s="135"/>
      <c r="IO131" s="135"/>
      <c r="IP131" s="135"/>
      <c r="IQ131" s="135"/>
      <c r="IR131" s="135"/>
      <c r="IS131" s="135"/>
      <c r="IT131" s="135"/>
      <c r="IU131" s="135"/>
      <c r="IV131" s="135"/>
    </row>
    <row r="132" spans="1:256" s="106" customFormat="1" ht="14.4" customHeight="1">
      <c r="A132" s="104"/>
      <c r="B132" s="175" t="s">
        <v>137</v>
      </c>
      <c r="C132" s="204"/>
      <c r="D132" s="253">
        <f>Опермодель!$D$62/Опермодель!$D$73*D35*D125</f>
        <v>0</v>
      </c>
      <c r="E132" s="253">
        <f>Опермодель!$D$62/Опермодель!$D$73*E35*E125</f>
        <v>0</v>
      </c>
      <c r="F132" s="253">
        <f>Опермодель!$D$62/Опермодель!$D$73*F35*F125</f>
        <v>0</v>
      </c>
      <c r="G132" s="253">
        <f>Опермодель!$D$62/Опермодель!$D$73*G35*G125</f>
        <v>693712.5925164473</v>
      </c>
      <c r="H132" s="253">
        <f>Опермодель!$D$62/Опермодель!$D$73*H35*H125</f>
        <v>69371.259251644733</v>
      </c>
      <c r="I132" s="253">
        <f>Опермодель!$D$62/Опермодель!$D$73*I35*I125</f>
        <v>366676.65604440786</v>
      </c>
      <c r="J132" s="253">
        <f>Опермодель!$D$62/Опермодель!$D$73*J35*J125</f>
        <v>99101.798930921039</v>
      </c>
      <c r="K132" s="253">
        <f>Опермодель!$D$62/Опермодель!$D$73*K35*K125</f>
        <v>594610.79358552629</v>
      </c>
      <c r="L132" s="253">
        <f>Опермодель!$D$62/Опермодель!$D$73*L35*L125</f>
        <v>148652.69839638157</v>
      </c>
      <c r="M132" s="253">
        <f>Опермодель!$D$62/Опермодель!$D$73*M35*M125</f>
        <v>644161.69305098674</v>
      </c>
      <c r="N132" s="253">
        <f>Опермодель!$D$62/Опермодель!$D$73*N35*N125</f>
        <v>693712.5925164473</v>
      </c>
      <c r="O132" s="253">
        <f>Опермодель!$D$62/Опермодель!$D$73*O35*O125</f>
        <v>743263.49198190775</v>
      </c>
      <c r="P132" s="253">
        <f>Опермодель!$D$62/Опермодель!$D$73*P35*P125</f>
        <v>297305.39679276315</v>
      </c>
      <c r="Q132" s="253">
        <f>Опермодель!$D$62/Опермодель!$D$73*Q35*Q125</f>
        <v>297305.39679276315</v>
      </c>
      <c r="R132" s="253">
        <f>Опермодель!$D$62/Опермодель!$D$73*R35*R125</f>
        <v>297305.39679276315</v>
      </c>
      <c r="S132" s="253">
        <f>Опермодель!$D$62/Опермодель!$D$73*S35*S125</f>
        <v>297305.39679276315</v>
      </c>
      <c r="T132" s="253">
        <f>Опермодель!$D$62/Опермодель!$D$73*T35*T125</f>
        <v>297305.39679276315</v>
      </c>
      <c r="U132" s="253">
        <f>Опермодель!$D$62/Опермодель!$D$73*U35*U125</f>
        <v>297305.39679276315</v>
      </c>
      <c r="V132" s="253">
        <f>Опермодель!$D$62/Опермодель!$D$73*V35*V125</f>
        <v>297305.39679276315</v>
      </c>
      <c r="W132" s="253">
        <f>Опермодель!$D$62/Опермодель!$D$73*W35*W125</f>
        <v>297305.39679276315</v>
      </c>
      <c r="X132" s="253">
        <f>Опермодель!$D$62/Опермодель!$D$73*X35*X125</f>
        <v>297305.39679276315</v>
      </c>
      <c r="Y132" s="253">
        <f>Опермодель!$D$62/Опермодель!$D$73*Y35*Y125</f>
        <v>297305.39679276315</v>
      </c>
      <c r="Z132" s="253">
        <f>Опермодель!$D$62/Опермодель!$D$73*Z35*Z125</f>
        <v>297305.39679276315</v>
      </c>
      <c r="AA132" s="253">
        <f>Опермодель!$D$62/Опермодель!$D$73*AA35*AA125</f>
        <v>297305.39679276315</v>
      </c>
      <c r="AB132" s="210"/>
      <c r="AC132" s="210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8"/>
      <c r="CU132" s="138"/>
      <c r="CV132" s="138"/>
      <c r="CW132" s="138"/>
      <c r="CX132" s="138"/>
      <c r="CY132" s="138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104"/>
      <c r="DV132" s="104"/>
      <c r="DW132" s="104"/>
      <c r="DX132" s="104"/>
      <c r="DY132" s="104"/>
      <c r="DZ132" s="104"/>
      <c r="EA132" s="104"/>
      <c r="EB132" s="104"/>
      <c r="EC132" s="104"/>
      <c r="ED132" s="10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  <c r="EU132" s="104"/>
      <c r="EV132" s="104"/>
      <c r="EW132" s="104"/>
      <c r="EX132" s="104"/>
      <c r="EY132" s="104"/>
      <c r="EZ132" s="104"/>
      <c r="FA132" s="104"/>
      <c r="FB132" s="104"/>
      <c r="FC132" s="104"/>
      <c r="FD132" s="104"/>
      <c r="FE132" s="104"/>
      <c r="FF132" s="104"/>
      <c r="FG132" s="104"/>
      <c r="FH132" s="104"/>
      <c r="FI132" s="104"/>
      <c r="FJ132" s="104"/>
      <c r="FK132" s="104"/>
      <c r="FL132" s="104"/>
      <c r="FM132" s="104"/>
      <c r="FN132" s="104"/>
      <c r="FO132" s="104"/>
      <c r="FP132" s="104"/>
      <c r="FQ132" s="104"/>
      <c r="FR132" s="104"/>
      <c r="FS132" s="104"/>
      <c r="FT132" s="104"/>
      <c r="FU132" s="104"/>
      <c r="FV132" s="104"/>
      <c r="FW132" s="104"/>
      <c r="FX132" s="104"/>
      <c r="FY132" s="104"/>
      <c r="FZ132" s="104"/>
      <c r="GA132" s="104"/>
      <c r="GB132" s="104"/>
      <c r="GC132" s="104"/>
      <c r="GD132" s="104"/>
      <c r="GE132" s="104"/>
      <c r="GF132" s="104"/>
      <c r="GG132" s="104"/>
      <c r="GH132" s="104"/>
      <c r="GI132" s="104"/>
      <c r="GJ132" s="104"/>
      <c r="GK132" s="104"/>
      <c r="GL132" s="104"/>
      <c r="GM132" s="104"/>
      <c r="GN132" s="104"/>
      <c r="GO132" s="104"/>
      <c r="GP132" s="104"/>
      <c r="GQ132" s="104"/>
      <c r="GR132" s="104"/>
      <c r="GS132" s="104"/>
      <c r="GT132" s="104"/>
      <c r="GU132" s="104"/>
      <c r="GV132" s="104"/>
      <c r="GW132" s="104"/>
      <c r="GX132" s="104"/>
      <c r="GY132" s="104"/>
      <c r="GZ132" s="104"/>
      <c r="HA132" s="104"/>
      <c r="HB132" s="104"/>
      <c r="HC132" s="104"/>
      <c r="HD132" s="104"/>
      <c r="HE132" s="104"/>
      <c r="HF132" s="104"/>
      <c r="HG132" s="104"/>
      <c r="HH132" s="104"/>
      <c r="HI132" s="104"/>
      <c r="HJ132" s="104"/>
      <c r="HK132" s="104"/>
      <c r="HL132" s="104"/>
      <c r="HM132" s="104"/>
      <c r="HN132" s="104"/>
      <c r="HO132" s="104"/>
      <c r="HP132" s="104"/>
      <c r="HQ132" s="104"/>
      <c r="HR132" s="104"/>
      <c r="HS132" s="104"/>
      <c r="HT132" s="104"/>
      <c r="HU132" s="104"/>
      <c r="HV132" s="104"/>
      <c r="HW132" s="104"/>
      <c r="HX132" s="104"/>
      <c r="HY132" s="104"/>
      <c r="HZ132" s="104"/>
      <c r="IA132" s="104"/>
      <c r="IB132" s="104"/>
      <c r="IC132" s="104"/>
      <c r="ID132" s="104"/>
      <c r="IE132" s="104"/>
      <c r="IF132" s="104"/>
      <c r="IG132" s="104"/>
      <c r="IH132" s="104"/>
      <c r="II132" s="104"/>
      <c r="IJ132" s="104"/>
      <c r="IK132" s="104"/>
      <c r="IL132" s="104"/>
      <c r="IM132" s="104"/>
      <c r="IN132" s="104"/>
      <c r="IO132" s="104"/>
      <c r="IP132" s="104"/>
      <c r="IQ132" s="104"/>
      <c r="IR132" s="104"/>
      <c r="IS132" s="104"/>
      <c r="IT132" s="104"/>
      <c r="IU132" s="104"/>
      <c r="IV132" s="104"/>
    </row>
    <row r="133" spans="1:256" s="106" customFormat="1" ht="14.4" customHeight="1">
      <c r="A133" s="104"/>
      <c r="B133" s="175" t="s">
        <v>138</v>
      </c>
      <c r="C133" s="204"/>
      <c r="D133" s="253">
        <f>Опермодель!$E$62/Опермодель!$E$73*D39*D125</f>
        <v>0</v>
      </c>
      <c r="E133" s="253">
        <f>Опермодель!$E$62/Опермодель!$E$73*E39*E125</f>
        <v>0</v>
      </c>
      <c r="F133" s="253">
        <f>Опермодель!$E$62/Опермодель!$E$73*F39*F125</f>
        <v>0</v>
      </c>
      <c r="G133" s="253">
        <f>Опермодель!$E$62/Опермодель!$E$73*G39*G125</f>
        <v>447772.8207236841</v>
      </c>
      <c r="H133" s="253">
        <f>Опермодель!$E$62/Опермодель!$E$73*H39*H125</f>
        <v>30448.551809210519</v>
      </c>
      <c r="I133" s="253">
        <f>Опермодель!$E$62/Опермодель!$E$73*I39*I125</f>
        <v>120003.11595394734</v>
      </c>
      <c r="J133" s="253">
        <f>Опермодель!$E$62/Опермодель!$E$73*J39*J125</f>
        <v>35821.825657894726</v>
      </c>
      <c r="K133" s="253">
        <f>Опермодель!$E$62/Опермодель!$E$73*K39*K125</f>
        <v>125376.38980263154</v>
      </c>
      <c r="L133" s="253">
        <f>Опермодель!$E$62/Опермодель!$E$73*L39*L125</f>
        <v>42986.190789473672</v>
      </c>
      <c r="M133" s="253">
        <f>Опермодель!$E$62/Опермодель!$E$73*M39*M125</f>
        <v>42986.190789473672</v>
      </c>
      <c r="N133" s="253">
        <f>Опермодель!$E$62/Опермодель!$E$73*N39*N125</f>
        <v>132540.7549342105</v>
      </c>
      <c r="O133" s="253">
        <f>Опермодель!$E$62/Опермодель!$E$73*O39*O125</f>
        <v>48359.464638157886</v>
      </c>
      <c r="P133" s="253">
        <f>Опермодель!$E$62/Опермодель!$E$73*P39*P125</f>
        <v>48359.464638157886</v>
      </c>
      <c r="Q133" s="253">
        <f>Опермодель!$E$62/Опермодель!$E$73*Q39*Q125</f>
        <v>48359.464638157886</v>
      </c>
      <c r="R133" s="253">
        <f>Опермодель!$E$62/Опермодель!$E$73*R39*R125</f>
        <v>48359.464638157886</v>
      </c>
      <c r="S133" s="253">
        <f>Опермодель!$E$62/Опермодель!$E$73*S39*S125</f>
        <v>48359.464638157886</v>
      </c>
      <c r="T133" s="253">
        <f>Опермодель!$E$62/Опермодель!$E$73*T39*T125</f>
        <v>48359.464638157886</v>
      </c>
      <c r="U133" s="253">
        <f>Опермодель!$E$62/Опермодель!$E$73*U39*U125</f>
        <v>48359.464638157886</v>
      </c>
      <c r="V133" s="253">
        <f>Опермодель!$E$62/Опермодель!$E$73*V39*V125</f>
        <v>48359.464638157886</v>
      </c>
      <c r="W133" s="253">
        <f>Опермодель!$E$62/Опермодель!$E$73*W39*W125</f>
        <v>48359.464638157886</v>
      </c>
      <c r="X133" s="253">
        <f>Опермодель!$E$62/Опермодель!$E$73*X39*X125</f>
        <v>48359.464638157886</v>
      </c>
      <c r="Y133" s="253">
        <f>Опермодель!$E$62/Опермодель!$E$73*Y39*Y125</f>
        <v>48359.464638157886</v>
      </c>
      <c r="Z133" s="253">
        <f>Опермодель!$E$62/Опермодель!$E$73*Z39*Z125</f>
        <v>48359.464638157886</v>
      </c>
      <c r="AA133" s="253">
        <f>Опермодель!$E$62/Опермодель!$E$73*AA39*AA125</f>
        <v>48359.464638157886</v>
      </c>
      <c r="AB133" s="210"/>
      <c r="AC133" s="210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  <c r="CY133" s="138"/>
      <c r="CZ133" s="104"/>
      <c r="DA133" s="104"/>
      <c r="DB133" s="104"/>
      <c r="DC133" s="104"/>
      <c r="DD133" s="104"/>
      <c r="DE133" s="104"/>
      <c r="DF133" s="104"/>
      <c r="DG133" s="104"/>
      <c r="DH133" s="104"/>
      <c r="DI133" s="104"/>
      <c r="DJ133" s="104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  <c r="IU133" s="104"/>
      <c r="IV133" s="104"/>
    </row>
    <row r="134" spans="1:256" s="108" customFormat="1" ht="14.4" customHeight="1">
      <c r="A134" s="107"/>
      <c r="B134" s="190" t="s">
        <v>139</v>
      </c>
      <c r="C134" s="218"/>
      <c r="D134" s="255">
        <f>Опермодель!$F$62/Опермодель!$F$73*D43*D125</f>
        <v>0</v>
      </c>
      <c r="E134" s="255">
        <f>Опермодель!$F$62/Опермодель!$F$73*E43*E125</f>
        <v>0</v>
      </c>
      <c r="F134" s="255">
        <f>Опермодель!$F$62/Опермодель!$F$73*F43*F125</f>
        <v>0</v>
      </c>
      <c r="G134" s="255">
        <f>Опермодель!$F$62/Опермодель!$F$73*G43*G125</f>
        <v>955032.11348684202</v>
      </c>
      <c r="H134" s="255">
        <f>Опермодель!$F$62/Опермодель!$F$73*H43*H125</f>
        <v>63668.807565789466</v>
      </c>
      <c r="I134" s="255">
        <f>Опермодель!$F$62/Опермодель!$F$73*I43*I125</f>
        <v>382012.8453947368</v>
      </c>
      <c r="J134" s="255">
        <f>Опермодель!$F$62/Опермодель!$F$73*J43*J125</f>
        <v>89136.330592105252</v>
      </c>
      <c r="K134" s="255">
        <f>Опермодель!$F$62/Опермодель!$F$73*K43*K125</f>
        <v>407480.36842105258</v>
      </c>
      <c r="L134" s="255">
        <f>Опермодель!$F$62/Опермодель!$F$73*L43*L125</f>
        <v>108236.97286184209</v>
      </c>
      <c r="M134" s="255">
        <f>Опермодель!$F$62/Опермодель!$F$73*M43*M125</f>
        <v>108236.97286184209</v>
      </c>
      <c r="N134" s="255">
        <f>Опермодель!$F$62/Опермодель!$F$73*N43*N125</f>
        <v>108236.97286184209</v>
      </c>
      <c r="O134" s="255">
        <f>Опермодель!$F$62/Опермодель!$F$73*O43*O125</f>
        <v>362912.20312499994</v>
      </c>
      <c r="P134" s="255">
        <f>Опермодель!$F$62/Опермодель!$F$73*P43*P125</f>
        <v>127337.61513157893</v>
      </c>
      <c r="Q134" s="255">
        <f>Опермодель!$F$62/Опермодель!$F$73*Q43*Q125</f>
        <v>127337.61513157893</v>
      </c>
      <c r="R134" s="255">
        <f>Опермодель!$F$62/Опермодель!$F$73*R43*R125</f>
        <v>127337.61513157893</v>
      </c>
      <c r="S134" s="255">
        <f>Опермодель!$F$62/Опермодель!$F$73*S43*S125</f>
        <v>127337.61513157893</v>
      </c>
      <c r="T134" s="255">
        <f>Опермодель!$F$62/Опермодель!$F$73*T43*T125</f>
        <v>127337.61513157893</v>
      </c>
      <c r="U134" s="255">
        <f>Опермодель!$F$62/Опермодель!$F$73*U43*U125</f>
        <v>127337.61513157893</v>
      </c>
      <c r="V134" s="255">
        <f>Опермодель!$F$62/Опермодель!$F$73*V43*V125</f>
        <v>127337.61513157893</v>
      </c>
      <c r="W134" s="255">
        <f>Опермодель!$F$62/Опермодель!$F$73*W43*W125</f>
        <v>127337.61513157893</v>
      </c>
      <c r="X134" s="255">
        <f>Опермодель!$F$62/Опермодель!$F$73*X43*X125</f>
        <v>127337.61513157893</v>
      </c>
      <c r="Y134" s="255">
        <f>Опермодель!$F$62/Опермодель!$F$73*Y43*Y125</f>
        <v>127337.61513157893</v>
      </c>
      <c r="Z134" s="255">
        <f>Опермодель!$F$62/Опермодель!$F$73*Z43*Z125</f>
        <v>127337.61513157893</v>
      </c>
      <c r="AA134" s="255">
        <f>Опермодель!$F$62/Опермодель!$F$73*AA43*AA125</f>
        <v>127337.61513157893</v>
      </c>
      <c r="AB134" s="326"/>
      <c r="AC134" s="326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  <c r="CW134" s="137"/>
      <c r="CX134" s="137"/>
      <c r="CY134" s="13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  <c r="GO134" s="107"/>
      <c r="GP134" s="107"/>
      <c r="GQ134" s="107"/>
      <c r="GR134" s="107"/>
      <c r="GS134" s="107"/>
      <c r="GT134" s="107"/>
      <c r="GU134" s="107"/>
      <c r="GV134" s="107"/>
      <c r="GW134" s="107"/>
      <c r="GX134" s="107"/>
      <c r="GY134" s="107"/>
      <c r="GZ134" s="107"/>
      <c r="HA134" s="107"/>
      <c r="HB134" s="107"/>
      <c r="HC134" s="107"/>
      <c r="HD134" s="107"/>
      <c r="HE134" s="107"/>
      <c r="HF134" s="107"/>
      <c r="HG134" s="107"/>
      <c r="HH134" s="107"/>
      <c r="HI134" s="107"/>
      <c r="HJ134" s="107"/>
      <c r="HK134" s="107"/>
      <c r="HL134" s="107"/>
      <c r="HM134" s="107"/>
      <c r="HN134" s="107"/>
      <c r="HO134" s="107"/>
      <c r="HP134" s="107"/>
      <c r="HQ134" s="107"/>
      <c r="HR134" s="107"/>
      <c r="HS134" s="107"/>
      <c r="HT134" s="107"/>
      <c r="HU134" s="107"/>
      <c r="HV134" s="107"/>
      <c r="HW134" s="107"/>
      <c r="HX134" s="107"/>
      <c r="HY134" s="107"/>
      <c r="HZ134" s="107"/>
      <c r="IA134" s="107"/>
      <c r="IB134" s="107"/>
      <c r="IC134" s="107"/>
      <c r="ID134" s="107"/>
      <c r="IE134" s="107"/>
      <c r="IF134" s="107"/>
      <c r="IG134" s="107"/>
      <c r="IH134" s="107"/>
      <c r="II134" s="107"/>
      <c r="IJ134" s="107"/>
      <c r="IK134" s="107"/>
      <c r="IL134" s="107"/>
      <c r="IM134" s="107"/>
      <c r="IN134" s="107"/>
      <c r="IO134" s="107"/>
      <c r="IP134" s="107"/>
      <c r="IQ134" s="107"/>
      <c r="IR134" s="107"/>
      <c r="IS134" s="107"/>
      <c r="IT134" s="107"/>
      <c r="IU134" s="107"/>
      <c r="IV134" s="107"/>
    </row>
    <row r="135" spans="1:256" s="106" customFormat="1" ht="14.4" customHeight="1">
      <c r="A135" s="104"/>
      <c r="B135" s="104"/>
      <c r="C135" s="204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0"/>
      <c r="AC135" s="210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  <c r="CY135" s="138"/>
      <c r="CZ135" s="104"/>
      <c r="DA135" s="104"/>
      <c r="DB135" s="104"/>
      <c r="DC135" s="104"/>
      <c r="DD135" s="104"/>
      <c r="DE135" s="104"/>
      <c r="DF135" s="104"/>
      <c r="DG135" s="104"/>
      <c r="DH135" s="104"/>
      <c r="DI135" s="104"/>
      <c r="DJ135" s="104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104"/>
      <c r="DV135" s="104"/>
      <c r="DW135" s="104"/>
      <c r="DX135" s="104"/>
      <c r="DY135" s="104"/>
      <c r="DZ135" s="104"/>
      <c r="EA135" s="104"/>
      <c r="EB135" s="104"/>
      <c r="EC135" s="104"/>
      <c r="ED135" s="104"/>
      <c r="EE135" s="104"/>
      <c r="EF135" s="104"/>
      <c r="EG135" s="104"/>
      <c r="EH135" s="104"/>
      <c r="EI135" s="104"/>
      <c r="EJ135" s="104"/>
      <c r="EK135" s="104"/>
      <c r="EL135" s="104"/>
      <c r="EM135" s="104"/>
      <c r="EN135" s="104"/>
      <c r="EO135" s="104"/>
      <c r="EP135" s="104"/>
      <c r="EQ135" s="104"/>
      <c r="ER135" s="104"/>
      <c r="ES135" s="104"/>
      <c r="ET135" s="104"/>
      <c r="EU135" s="104"/>
      <c r="EV135" s="104"/>
      <c r="EW135" s="104"/>
      <c r="EX135" s="104"/>
      <c r="EY135" s="104"/>
      <c r="EZ135" s="104"/>
      <c r="FA135" s="104"/>
      <c r="FB135" s="104"/>
      <c r="FC135" s="104"/>
      <c r="FD135" s="104"/>
      <c r="FE135" s="104"/>
      <c r="FF135" s="104"/>
      <c r="FG135" s="104"/>
      <c r="FH135" s="104"/>
      <c r="FI135" s="104"/>
      <c r="FJ135" s="104"/>
      <c r="FK135" s="104"/>
      <c r="FL135" s="104"/>
      <c r="FM135" s="104"/>
      <c r="FN135" s="104"/>
      <c r="FO135" s="104"/>
      <c r="FP135" s="104"/>
      <c r="FQ135" s="104"/>
      <c r="FR135" s="104"/>
      <c r="FS135" s="104"/>
      <c r="FT135" s="104"/>
      <c r="FU135" s="104"/>
      <c r="FV135" s="104"/>
      <c r="FW135" s="104"/>
      <c r="FX135" s="104"/>
      <c r="FY135" s="104"/>
      <c r="FZ135" s="104"/>
      <c r="GA135" s="104"/>
      <c r="GB135" s="104"/>
      <c r="GC135" s="104"/>
      <c r="GD135" s="104"/>
      <c r="GE135" s="104"/>
      <c r="GF135" s="104"/>
      <c r="GG135" s="104"/>
      <c r="GH135" s="104"/>
      <c r="GI135" s="104"/>
      <c r="GJ135" s="104"/>
      <c r="GK135" s="104"/>
      <c r="GL135" s="104"/>
      <c r="GM135" s="104"/>
      <c r="GN135" s="104"/>
      <c r="GO135" s="104"/>
      <c r="GP135" s="104"/>
      <c r="GQ135" s="104"/>
      <c r="GR135" s="104"/>
      <c r="GS135" s="104"/>
      <c r="GT135" s="104"/>
      <c r="GU135" s="104"/>
      <c r="GV135" s="104"/>
      <c r="GW135" s="104"/>
      <c r="GX135" s="104"/>
      <c r="GY135" s="104"/>
      <c r="GZ135" s="104"/>
      <c r="HA135" s="104"/>
      <c r="HB135" s="104"/>
      <c r="HC135" s="104"/>
      <c r="HD135" s="104"/>
      <c r="HE135" s="104"/>
      <c r="HF135" s="104"/>
      <c r="HG135" s="104"/>
      <c r="HH135" s="104"/>
      <c r="HI135" s="104"/>
      <c r="HJ135" s="104"/>
      <c r="HK135" s="104"/>
      <c r="HL135" s="104"/>
      <c r="HM135" s="104"/>
      <c r="HN135" s="104"/>
      <c r="HO135" s="104"/>
      <c r="HP135" s="104"/>
      <c r="HQ135" s="104"/>
      <c r="HR135" s="104"/>
      <c r="HS135" s="104"/>
      <c r="HT135" s="104"/>
      <c r="HU135" s="104"/>
      <c r="HV135" s="104"/>
      <c r="HW135" s="104"/>
      <c r="HX135" s="104"/>
      <c r="HY135" s="104"/>
      <c r="HZ135" s="104"/>
      <c r="IA135" s="104"/>
      <c r="IB135" s="104"/>
      <c r="IC135" s="104"/>
      <c r="ID135" s="104"/>
      <c r="IE135" s="104"/>
      <c r="IF135" s="104"/>
      <c r="IG135" s="104"/>
      <c r="IH135" s="104"/>
      <c r="II135" s="104"/>
      <c r="IJ135" s="104"/>
      <c r="IK135" s="104"/>
      <c r="IL135" s="104"/>
      <c r="IM135" s="104"/>
      <c r="IN135" s="104"/>
      <c r="IO135" s="104"/>
      <c r="IP135" s="104"/>
      <c r="IQ135" s="104"/>
      <c r="IR135" s="104"/>
      <c r="IS135" s="104"/>
      <c r="IT135" s="104"/>
      <c r="IU135" s="104"/>
      <c r="IV135" s="104"/>
    </row>
    <row r="136" spans="1:256" s="106" customFormat="1" ht="15" customHeight="1">
      <c r="B136" s="176" t="s">
        <v>170</v>
      </c>
      <c r="C136" s="204"/>
      <c r="D136" s="253">
        <f>Опермодель!$C$64*D63</f>
        <v>0</v>
      </c>
      <c r="E136" s="253">
        <f>Опермодель!$C$64*E63</f>
        <v>0</v>
      </c>
      <c r="F136" s="253">
        <f>Опермодель!$C$64*F63</f>
        <v>0</v>
      </c>
      <c r="G136" s="253">
        <f>Опермодель!$C$64*G63</f>
        <v>40000</v>
      </c>
      <c r="H136" s="253">
        <f>Опермодель!$C$64*H63</f>
        <v>40000</v>
      </c>
      <c r="I136" s="253">
        <f>Опермодель!$C$64*I63</f>
        <v>40000</v>
      </c>
      <c r="J136" s="253">
        <f>Опермодель!$C$64*J63</f>
        <v>40000</v>
      </c>
      <c r="K136" s="253">
        <f>Опермодель!$C$64*K63</f>
        <v>40000</v>
      </c>
      <c r="L136" s="253">
        <f>Опермодель!$C$64*L63</f>
        <v>40000</v>
      </c>
      <c r="M136" s="253">
        <f>Опермодель!$C$64*M63</f>
        <v>40000</v>
      </c>
      <c r="N136" s="253">
        <f>Опермодель!$C$64*N63</f>
        <v>40000</v>
      </c>
      <c r="O136" s="253">
        <f>Опермодель!$C$64*O63</f>
        <v>40000</v>
      </c>
      <c r="P136" s="253">
        <f>Опермодель!$C$64*P63</f>
        <v>40000</v>
      </c>
      <c r="Q136" s="253">
        <f>Опермодель!$C$64*Q63</f>
        <v>40000</v>
      </c>
      <c r="R136" s="253">
        <f>Опермодель!$C$64*R63</f>
        <v>40000</v>
      </c>
      <c r="S136" s="253">
        <f>Опермодель!$C$64*S63</f>
        <v>40000</v>
      </c>
      <c r="T136" s="253">
        <f>Опермодель!$C$64*T63</f>
        <v>40000</v>
      </c>
      <c r="U136" s="253">
        <f>Опермодель!$C$64*U63</f>
        <v>40000</v>
      </c>
      <c r="V136" s="253">
        <f>Опермодель!$C$64*V63</f>
        <v>40000</v>
      </c>
      <c r="W136" s="253">
        <f>Опермодель!$C$64*W63</f>
        <v>40000</v>
      </c>
      <c r="X136" s="253">
        <f>Опермодель!$C$64*X63</f>
        <v>40000</v>
      </c>
      <c r="Y136" s="253">
        <f>Опермодель!$C$64*Y63</f>
        <v>40000</v>
      </c>
      <c r="Z136" s="253">
        <f>Опермодель!$C$64*Z63</f>
        <v>40000</v>
      </c>
      <c r="AA136" s="253">
        <f>Опермодель!$C$64*AA63</f>
        <v>40000</v>
      </c>
      <c r="AB136" s="254"/>
      <c r="AC136" s="256"/>
      <c r="AD136" s="144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  <c r="CY136" s="138"/>
      <c r="CZ136" s="104"/>
      <c r="DA136" s="104"/>
      <c r="DB136" s="104"/>
      <c r="DC136" s="104"/>
      <c r="DD136" s="104"/>
      <c r="DE136" s="104"/>
      <c r="DF136" s="104"/>
      <c r="DG136" s="104"/>
      <c r="DH136" s="104"/>
      <c r="DI136" s="104"/>
      <c r="DJ136" s="104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104"/>
      <c r="DV136" s="104"/>
      <c r="DW136" s="104"/>
      <c r="DX136" s="104"/>
      <c r="DY136" s="104"/>
      <c r="DZ136" s="104"/>
      <c r="EA136" s="104"/>
      <c r="EB136" s="104"/>
      <c r="EC136" s="104"/>
      <c r="ED136" s="104"/>
      <c r="EE136" s="104"/>
      <c r="EF136" s="104"/>
      <c r="EG136" s="104"/>
      <c r="EH136" s="104"/>
      <c r="EI136" s="104"/>
      <c r="EJ136" s="104"/>
      <c r="EK136" s="104"/>
      <c r="EL136" s="104"/>
      <c r="EM136" s="104"/>
      <c r="EN136" s="104"/>
      <c r="EO136" s="104"/>
      <c r="EP136" s="104"/>
      <c r="EQ136" s="104"/>
      <c r="ER136" s="104"/>
      <c r="ES136" s="104"/>
      <c r="ET136" s="104"/>
      <c r="EU136" s="104"/>
      <c r="EV136" s="104"/>
      <c r="EW136" s="104"/>
      <c r="EX136" s="104"/>
      <c r="EY136" s="104"/>
      <c r="EZ136" s="104"/>
      <c r="FA136" s="104"/>
      <c r="FB136" s="104"/>
      <c r="FC136" s="104"/>
      <c r="FD136" s="104"/>
      <c r="FE136" s="104"/>
      <c r="FF136" s="104"/>
      <c r="FG136" s="104"/>
      <c r="FH136" s="104"/>
      <c r="FI136" s="104"/>
      <c r="FJ136" s="104"/>
      <c r="FK136" s="104"/>
      <c r="FL136" s="104"/>
      <c r="FM136" s="104"/>
      <c r="FN136" s="104"/>
      <c r="FO136" s="104"/>
      <c r="FP136" s="104"/>
      <c r="FQ136" s="104"/>
      <c r="FR136" s="104"/>
      <c r="FS136" s="104"/>
      <c r="FT136" s="104"/>
      <c r="FU136" s="104"/>
      <c r="FV136" s="104"/>
      <c r="FW136" s="104"/>
      <c r="FX136" s="104"/>
      <c r="FY136" s="104"/>
      <c r="FZ136" s="104"/>
      <c r="GA136" s="104"/>
      <c r="GB136" s="104"/>
      <c r="GC136" s="104"/>
      <c r="GD136" s="104"/>
      <c r="GE136" s="104"/>
      <c r="GF136" s="104"/>
      <c r="GG136" s="104"/>
      <c r="GH136" s="104"/>
      <c r="GI136" s="104"/>
      <c r="GJ136" s="104"/>
      <c r="GK136" s="104"/>
      <c r="GL136" s="104"/>
      <c r="GM136" s="104"/>
      <c r="GN136" s="104"/>
      <c r="GO136" s="104"/>
      <c r="GP136" s="104"/>
      <c r="GQ136" s="104"/>
      <c r="GR136" s="104"/>
      <c r="GS136" s="104"/>
      <c r="GT136" s="104"/>
      <c r="GU136" s="104"/>
      <c r="GV136" s="104"/>
      <c r="GW136" s="104"/>
      <c r="GX136" s="104"/>
      <c r="GY136" s="104"/>
      <c r="GZ136" s="104"/>
      <c r="HA136" s="104"/>
      <c r="HB136" s="104"/>
      <c r="HC136" s="104"/>
      <c r="HD136" s="104"/>
      <c r="HE136" s="104"/>
      <c r="HF136" s="104"/>
      <c r="HG136" s="104"/>
      <c r="HH136" s="104"/>
      <c r="HI136" s="104"/>
      <c r="HJ136" s="104"/>
      <c r="HK136" s="104"/>
      <c r="HL136" s="104"/>
      <c r="HM136" s="104"/>
      <c r="HN136" s="104"/>
      <c r="HO136" s="104"/>
      <c r="HP136" s="104"/>
      <c r="HQ136" s="104"/>
      <c r="HR136" s="104"/>
      <c r="HS136" s="104"/>
      <c r="HT136" s="104"/>
      <c r="HU136" s="104"/>
      <c r="HV136" s="104"/>
      <c r="HW136" s="104"/>
      <c r="HX136" s="104"/>
      <c r="HY136" s="104"/>
      <c r="HZ136" s="104"/>
      <c r="IA136" s="104"/>
      <c r="IB136" s="104"/>
      <c r="IC136" s="104"/>
      <c r="ID136" s="104"/>
      <c r="IE136" s="104"/>
      <c r="IF136" s="104"/>
      <c r="IG136" s="104"/>
      <c r="IH136" s="104"/>
      <c r="II136" s="104"/>
      <c r="IJ136" s="104"/>
      <c r="IK136" s="104"/>
      <c r="IL136" s="104"/>
      <c r="IM136" s="104"/>
      <c r="IN136" s="104"/>
      <c r="IO136" s="104"/>
      <c r="IP136" s="104"/>
      <c r="IQ136" s="104"/>
      <c r="IR136" s="104"/>
      <c r="IS136" s="104"/>
      <c r="IT136" s="104"/>
      <c r="IU136" s="104"/>
      <c r="IV136" s="104"/>
    </row>
    <row r="137" spans="1:256" s="106" customFormat="1" ht="15" customHeight="1">
      <c r="B137" s="176" t="s">
        <v>171</v>
      </c>
      <c r="C137" s="204"/>
      <c r="D137" s="253">
        <f>D79*D125*Опермодель!$C$71</f>
        <v>0</v>
      </c>
      <c r="E137" s="253">
        <f>E79*E125*Опермодель!$C$71</f>
        <v>0</v>
      </c>
      <c r="F137" s="253">
        <f>F79*F125*Опермодель!$C$71</f>
        <v>0</v>
      </c>
      <c r="G137" s="253">
        <f>G79*G125*Опермодель!$C$71</f>
        <v>64125</v>
      </c>
      <c r="H137" s="253">
        <f>H79*H125*Опермодель!$C$71</f>
        <v>64125</v>
      </c>
      <c r="I137" s="253">
        <f>I79*I125*Опермодель!$C$71</f>
        <v>86250</v>
      </c>
      <c r="J137" s="253">
        <f>J79*J125*Опермодель!$C$71</f>
        <v>86250</v>
      </c>
      <c r="K137" s="253">
        <f>K79*K125*Опермодель!$C$71</f>
        <v>115625</v>
      </c>
      <c r="L137" s="253">
        <f>L79*L125*Опермодель!$C$71</f>
        <v>115625</v>
      </c>
      <c r="M137" s="253">
        <f>M79*M125*Опермодель!$C$71</f>
        <v>133750</v>
      </c>
      <c r="N137" s="253">
        <f>N79*N125*Опермодель!$C$71</f>
        <v>154375</v>
      </c>
      <c r="O137" s="253">
        <f>O79*O125*Опермодель!$C$71</f>
        <v>179500</v>
      </c>
      <c r="P137" s="253">
        <f>P79*P125*Опермодель!$C$71</f>
        <v>179500</v>
      </c>
      <c r="Q137" s="253">
        <f>Q79*Q125*Опермодель!$C$71</f>
        <v>179500</v>
      </c>
      <c r="R137" s="253">
        <f>R79*R125*Опермодель!$C$71</f>
        <v>179500</v>
      </c>
      <c r="S137" s="253">
        <f>S79*S125*Опермодель!$C$71</f>
        <v>179500</v>
      </c>
      <c r="T137" s="253">
        <f>T79*T125*Опермодель!$C$71</f>
        <v>179500</v>
      </c>
      <c r="U137" s="253">
        <f>U79*U125*Опермодель!$C$71</f>
        <v>179500</v>
      </c>
      <c r="V137" s="253">
        <f>V79*V125*Опермодель!$C$71</f>
        <v>179500</v>
      </c>
      <c r="W137" s="253">
        <f>W79*W125*Опермодель!$C$71</f>
        <v>179500</v>
      </c>
      <c r="X137" s="253">
        <f>X79*X125*Опермодель!$C$71</f>
        <v>179500</v>
      </c>
      <c r="Y137" s="253">
        <f>Y79*Y125*Опермодель!$C$71</f>
        <v>179500</v>
      </c>
      <c r="Z137" s="253">
        <f>Z79*Z125*Опермодель!$C$71</f>
        <v>179500</v>
      </c>
      <c r="AA137" s="253">
        <f>AA79*AA125*Опермодель!$C$71</f>
        <v>179500</v>
      </c>
      <c r="AB137" s="254"/>
      <c r="AC137" s="256"/>
      <c r="AD137" s="144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  <c r="CO137" s="138"/>
      <c r="CP137" s="138"/>
      <c r="CQ137" s="138"/>
      <c r="CR137" s="138"/>
      <c r="CS137" s="138"/>
      <c r="CT137" s="138"/>
      <c r="CU137" s="138"/>
      <c r="CV137" s="138"/>
      <c r="CW137" s="138"/>
      <c r="CX137" s="138"/>
      <c r="CY137" s="138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104"/>
      <c r="DV137" s="104"/>
      <c r="DW137" s="104"/>
      <c r="DX137" s="104"/>
      <c r="DY137" s="104"/>
      <c r="DZ137" s="104"/>
      <c r="EA137" s="104"/>
      <c r="EB137" s="104"/>
      <c r="EC137" s="104"/>
      <c r="ED137" s="104"/>
      <c r="EE137" s="104"/>
      <c r="EF137" s="104"/>
      <c r="EG137" s="104"/>
      <c r="EH137" s="104"/>
      <c r="EI137" s="104"/>
      <c r="EJ137" s="104"/>
      <c r="EK137" s="104"/>
      <c r="EL137" s="104"/>
      <c r="EM137" s="104"/>
      <c r="EN137" s="104"/>
      <c r="EO137" s="104"/>
      <c r="EP137" s="104"/>
      <c r="EQ137" s="104"/>
      <c r="ER137" s="104"/>
      <c r="ES137" s="104"/>
      <c r="ET137" s="104"/>
      <c r="EU137" s="104"/>
      <c r="EV137" s="104"/>
      <c r="EW137" s="104"/>
      <c r="EX137" s="104"/>
      <c r="EY137" s="104"/>
      <c r="EZ137" s="104"/>
      <c r="FA137" s="104"/>
      <c r="FB137" s="104"/>
      <c r="FC137" s="104"/>
      <c r="FD137" s="104"/>
      <c r="FE137" s="104"/>
      <c r="FF137" s="104"/>
      <c r="FG137" s="104"/>
      <c r="FH137" s="104"/>
      <c r="FI137" s="104"/>
      <c r="FJ137" s="104"/>
      <c r="FK137" s="104"/>
      <c r="FL137" s="104"/>
      <c r="FM137" s="104"/>
      <c r="FN137" s="104"/>
      <c r="FO137" s="104"/>
      <c r="FP137" s="104"/>
      <c r="FQ137" s="104"/>
      <c r="FR137" s="104"/>
      <c r="FS137" s="104"/>
      <c r="FT137" s="104"/>
      <c r="FU137" s="104"/>
      <c r="FV137" s="104"/>
      <c r="FW137" s="104"/>
      <c r="FX137" s="104"/>
      <c r="FY137" s="104"/>
      <c r="FZ137" s="104"/>
      <c r="GA137" s="104"/>
      <c r="GB137" s="104"/>
      <c r="GC137" s="104"/>
      <c r="GD137" s="104"/>
      <c r="GE137" s="104"/>
      <c r="GF137" s="104"/>
      <c r="GG137" s="104"/>
      <c r="GH137" s="104"/>
      <c r="GI137" s="104"/>
      <c r="GJ137" s="104"/>
      <c r="GK137" s="104"/>
      <c r="GL137" s="104"/>
      <c r="GM137" s="104"/>
      <c r="GN137" s="104"/>
      <c r="GO137" s="104"/>
      <c r="GP137" s="104"/>
      <c r="GQ137" s="104"/>
      <c r="GR137" s="104"/>
      <c r="GS137" s="104"/>
      <c r="GT137" s="104"/>
      <c r="GU137" s="104"/>
      <c r="GV137" s="104"/>
      <c r="GW137" s="104"/>
      <c r="GX137" s="104"/>
      <c r="GY137" s="104"/>
      <c r="GZ137" s="104"/>
      <c r="HA137" s="104"/>
      <c r="HB137" s="104"/>
      <c r="HC137" s="104"/>
      <c r="HD137" s="104"/>
      <c r="HE137" s="104"/>
      <c r="HF137" s="104"/>
      <c r="HG137" s="104"/>
      <c r="HH137" s="104"/>
      <c r="HI137" s="104"/>
      <c r="HJ137" s="104"/>
      <c r="HK137" s="104"/>
      <c r="HL137" s="104"/>
      <c r="HM137" s="104"/>
      <c r="HN137" s="104"/>
      <c r="HO137" s="104"/>
      <c r="HP137" s="104"/>
      <c r="HQ137" s="104"/>
      <c r="HR137" s="104"/>
      <c r="HS137" s="104"/>
      <c r="HT137" s="104"/>
      <c r="HU137" s="104"/>
      <c r="HV137" s="104"/>
      <c r="HW137" s="104"/>
      <c r="HX137" s="104"/>
      <c r="HY137" s="104"/>
      <c r="HZ137" s="104"/>
      <c r="IA137" s="104"/>
      <c r="IB137" s="104"/>
      <c r="IC137" s="104"/>
      <c r="ID137" s="104"/>
      <c r="IE137" s="104"/>
      <c r="IF137" s="104"/>
      <c r="IG137" s="104"/>
      <c r="IH137" s="104"/>
      <c r="II137" s="104"/>
      <c r="IJ137" s="104"/>
      <c r="IK137" s="104"/>
      <c r="IL137" s="104"/>
      <c r="IM137" s="104"/>
      <c r="IN137" s="104"/>
      <c r="IO137" s="104"/>
      <c r="IP137" s="104"/>
      <c r="IQ137" s="104"/>
      <c r="IR137" s="104"/>
      <c r="IS137" s="104"/>
      <c r="IT137" s="104"/>
      <c r="IU137" s="104"/>
      <c r="IV137" s="104"/>
    </row>
    <row r="138" spans="1:256" s="106" customFormat="1" ht="15" customHeight="1">
      <c r="A138" s="173" t="s">
        <v>0</v>
      </c>
      <c r="B138" s="176" t="s">
        <v>172</v>
      </c>
      <c r="C138" s="204"/>
      <c r="D138" s="253"/>
      <c r="E138" s="253"/>
      <c r="F138" s="253"/>
      <c r="G138" s="253">
        <v>60000</v>
      </c>
      <c r="H138" s="253">
        <v>60000</v>
      </c>
      <c r="I138" s="253">
        <v>60000</v>
      </c>
      <c r="J138" s="253">
        <v>60000</v>
      </c>
      <c r="K138" s="253">
        <v>60000</v>
      </c>
      <c r="L138" s="253">
        <v>60000</v>
      </c>
      <c r="M138" s="253">
        <v>60000</v>
      </c>
      <c r="N138" s="253">
        <v>60000</v>
      </c>
      <c r="O138" s="253">
        <v>60000</v>
      </c>
      <c r="P138" s="253">
        <v>60000</v>
      </c>
      <c r="Q138" s="253">
        <v>60000</v>
      </c>
      <c r="R138" s="253">
        <v>60000</v>
      </c>
      <c r="S138" s="253">
        <v>60000</v>
      </c>
      <c r="T138" s="253">
        <v>60000</v>
      </c>
      <c r="U138" s="253">
        <v>60000</v>
      </c>
      <c r="V138" s="253">
        <v>60000</v>
      </c>
      <c r="W138" s="253">
        <v>60000</v>
      </c>
      <c r="X138" s="253">
        <v>60000</v>
      </c>
      <c r="Y138" s="253">
        <v>60000</v>
      </c>
      <c r="Z138" s="253">
        <v>60000</v>
      </c>
      <c r="AA138" s="253">
        <v>60000</v>
      </c>
      <c r="AB138" s="254"/>
      <c r="AC138" s="256"/>
      <c r="AD138" s="144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  <c r="CJ138" s="138"/>
      <c r="CK138" s="138"/>
      <c r="CL138" s="138"/>
      <c r="CM138" s="138"/>
      <c r="CN138" s="138"/>
      <c r="CO138" s="138"/>
      <c r="CP138" s="138"/>
      <c r="CQ138" s="138"/>
      <c r="CR138" s="138"/>
      <c r="CS138" s="138"/>
      <c r="CT138" s="138"/>
      <c r="CU138" s="138"/>
      <c r="CV138" s="138"/>
      <c r="CW138" s="138"/>
      <c r="CX138" s="138"/>
      <c r="CY138" s="138"/>
      <c r="CZ138" s="104"/>
      <c r="DA138" s="104"/>
      <c r="DB138" s="104"/>
      <c r="DC138" s="104"/>
      <c r="DD138" s="104"/>
      <c r="DE138" s="104"/>
      <c r="DF138" s="104"/>
      <c r="DG138" s="104"/>
      <c r="DH138" s="104"/>
      <c r="DI138" s="104"/>
      <c r="DJ138" s="104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104"/>
      <c r="DV138" s="104"/>
      <c r="DW138" s="104"/>
      <c r="DX138" s="104"/>
      <c r="DY138" s="104"/>
      <c r="DZ138" s="104"/>
      <c r="EA138" s="104"/>
      <c r="EB138" s="104"/>
      <c r="EC138" s="104"/>
      <c r="ED138" s="104"/>
      <c r="EE138" s="104"/>
      <c r="EF138" s="104"/>
      <c r="EG138" s="104"/>
      <c r="EH138" s="104"/>
      <c r="EI138" s="104"/>
      <c r="EJ138" s="104"/>
      <c r="EK138" s="104"/>
      <c r="EL138" s="104"/>
      <c r="EM138" s="104"/>
      <c r="EN138" s="104"/>
      <c r="EO138" s="104"/>
      <c r="EP138" s="104"/>
      <c r="EQ138" s="104"/>
      <c r="ER138" s="104"/>
      <c r="ES138" s="104"/>
      <c r="ET138" s="104"/>
      <c r="EU138" s="104"/>
      <c r="EV138" s="104"/>
      <c r="EW138" s="104"/>
      <c r="EX138" s="104"/>
      <c r="EY138" s="104"/>
      <c r="EZ138" s="104"/>
      <c r="FA138" s="104"/>
      <c r="FB138" s="104"/>
      <c r="FC138" s="104"/>
      <c r="FD138" s="104"/>
      <c r="FE138" s="104"/>
      <c r="FF138" s="104"/>
      <c r="FG138" s="104"/>
      <c r="FH138" s="104"/>
      <c r="FI138" s="104"/>
      <c r="FJ138" s="104"/>
      <c r="FK138" s="104"/>
      <c r="FL138" s="104"/>
      <c r="FM138" s="104"/>
      <c r="FN138" s="104"/>
      <c r="FO138" s="104"/>
      <c r="FP138" s="104"/>
      <c r="FQ138" s="104"/>
      <c r="FR138" s="104"/>
      <c r="FS138" s="104"/>
      <c r="FT138" s="104"/>
      <c r="FU138" s="104"/>
      <c r="FV138" s="104"/>
      <c r="FW138" s="104"/>
      <c r="FX138" s="104"/>
      <c r="FY138" s="104"/>
      <c r="FZ138" s="104"/>
      <c r="GA138" s="104"/>
      <c r="GB138" s="104"/>
      <c r="GC138" s="104"/>
      <c r="GD138" s="104"/>
      <c r="GE138" s="104"/>
      <c r="GF138" s="104"/>
      <c r="GG138" s="104"/>
      <c r="GH138" s="104"/>
      <c r="GI138" s="104"/>
      <c r="GJ138" s="104"/>
      <c r="GK138" s="104"/>
      <c r="GL138" s="104"/>
      <c r="GM138" s="104"/>
      <c r="GN138" s="104"/>
      <c r="GO138" s="104"/>
      <c r="GP138" s="104"/>
      <c r="GQ138" s="104"/>
      <c r="GR138" s="104"/>
      <c r="GS138" s="104"/>
      <c r="GT138" s="104"/>
      <c r="GU138" s="104"/>
      <c r="GV138" s="104"/>
      <c r="GW138" s="104"/>
      <c r="GX138" s="104"/>
      <c r="GY138" s="104"/>
      <c r="GZ138" s="104"/>
      <c r="HA138" s="104"/>
      <c r="HB138" s="104"/>
      <c r="HC138" s="104"/>
      <c r="HD138" s="104"/>
      <c r="HE138" s="104"/>
      <c r="HF138" s="104"/>
      <c r="HG138" s="104"/>
      <c r="HH138" s="104"/>
      <c r="HI138" s="104"/>
      <c r="HJ138" s="104"/>
      <c r="HK138" s="104"/>
      <c r="HL138" s="104"/>
      <c r="HM138" s="104"/>
      <c r="HN138" s="104"/>
      <c r="HO138" s="104"/>
      <c r="HP138" s="104"/>
      <c r="HQ138" s="104"/>
      <c r="HR138" s="104"/>
      <c r="HS138" s="104"/>
      <c r="HT138" s="104"/>
      <c r="HU138" s="104"/>
      <c r="HV138" s="104"/>
      <c r="HW138" s="104"/>
      <c r="HX138" s="104"/>
      <c r="HY138" s="104"/>
      <c r="HZ138" s="104"/>
      <c r="IA138" s="104"/>
      <c r="IB138" s="104"/>
      <c r="IC138" s="104"/>
      <c r="ID138" s="104"/>
      <c r="IE138" s="104"/>
      <c r="IF138" s="104"/>
      <c r="IG138" s="104"/>
      <c r="IH138" s="104"/>
      <c r="II138" s="104"/>
      <c r="IJ138" s="104"/>
      <c r="IK138" s="104"/>
      <c r="IL138" s="104"/>
      <c r="IM138" s="104"/>
      <c r="IN138" s="104"/>
      <c r="IO138" s="104"/>
      <c r="IP138" s="104"/>
      <c r="IQ138" s="104"/>
      <c r="IR138" s="104"/>
      <c r="IS138" s="104"/>
      <c r="IT138" s="104"/>
      <c r="IU138" s="104"/>
      <c r="IV138" s="104"/>
    </row>
    <row r="139" spans="1:256" s="132" customFormat="1" ht="28.8" customHeight="1">
      <c r="A139" s="130"/>
      <c r="B139" s="131" t="s">
        <v>70</v>
      </c>
      <c r="C139" s="212"/>
      <c r="D139" s="270">
        <f t="shared" ref="D139:AA139" si="111">SUM(D140:D141)</f>
        <v>0</v>
      </c>
      <c r="E139" s="270">
        <f t="shared" si="111"/>
        <v>0</v>
      </c>
      <c r="F139" s="270">
        <f t="shared" si="111"/>
        <v>0</v>
      </c>
      <c r="G139" s="270">
        <f t="shared" si="111"/>
        <v>281462.5</v>
      </c>
      <c r="H139" s="270">
        <f t="shared" si="111"/>
        <v>281462.5</v>
      </c>
      <c r="I139" s="270">
        <f t="shared" si="111"/>
        <v>380750</v>
      </c>
      <c r="J139" s="270">
        <f t="shared" si="111"/>
        <v>380750</v>
      </c>
      <c r="K139" s="270">
        <f t="shared" si="111"/>
        <v>517812.5</v>
      </c>
      <c r="L139" s="270">
        <f t="shared" si="111"/>
        <v>517812.5</v>
      </c>
      <c r="M139" s="270">
        <f t="shared" si="111"/>
        <v>612250</v>
      </c>
      <c r="N139" s="270">
        <f t="shared" si="111"/>
        <v>717375</v>
      </c>
      <c r="O139" s="270">
        <f t="shared" si="111"/>
        <v>837362.5</v>
      </c>
      <c r="P139" s="270">
        <f t="shared" si="111"/>
        <v>837362.5</v>
      </c>
      <c r="Q139" s="270">
        <f t="shared" si="111"/>
        <v>837362.5</v>
      </c>
      <c r="R139" s="270">
        <f t="shared" si="111"/>
        <v>837362.5</v>
      </c>
      <c r="S139" s="270">
        <f t="shared" si="111"/>
        <v>837362.5</v>
      </c>
      <c r="T139" s="270">
        <f t="shared" si="111"/>
        <v>837362.5</v>
      </c>
      <c r="U139" s="270">
        <f t="shared" si="111"/>
        <v>837362.5</v>
      </c>
      <c r="V139" s="270">
        <f t="shared" si="111"/>
        <v>837362.5</v>
      </c>
      <c r="W139" s="270">
        <f t="shared" si="111"/>
        <v>837362.5</v>
      </c>
      <c r="X139" s="270">
        <f t="shared" si="111"/>
        <v>837362.5</v>
      </c>
      <c r="Y139" s="270">
        <f t="shared" si="111"/>
        <v>837362.5</v>
      </c>
      <c r="Z139" s="270">
        <f t="shared" si="111"/>
        <v>837362.5</v>
      </c>
      <c r="AA139" s="270">
        <f t="shared" si="111"/>
        <v>837362.5</v>
      </c>
      <c r="AB139" s="323"/>
      <c r="AC139" s="32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133"/>
      <c r="CU139" s="133"/>
      <c r="CV139" s="133"/>
      <c r="CW139" s="133"/>
      <c r="CX139" s="133"/>
      <c r="CY139" s="133"/>
      <c r="CZ139" s="133"/>
      <c r="DA139" s="133"/>
      <c r="DB139" s="133"/>
      <c r="DC139" s="133"/>
      <c r="DD139" s="133"/>
      <c r="DE139" s="133"/>
      <c r="DF139" s="133"/>
      <c r="DG139" s="133"/>
      <c r="DH139" s="133"/>
      <c r="DI139" s="133"/>
      <c r="DJ139" s="133"/>
      <c r="DK139" s="133"/>
      <c r="DL139" s="133"/>
      <c r="DM139" s="133"/>
      <c r="DN139" s="133"/>
      <c r="DO139" s="133"/>
      <c r="DP139" s="133"/>
      <c r="DQ139" s="133"/>
      <c r="DR139" s="133"/>
      <c r="DS139" s="133"/>
      <c r="DT139" s="133"/>
      <c r="DU139" s="133"/>
      <c r="DV139" s="133"/>
      <c r="DW139" s="133"/>
      <c r="DX139" s="133"/>
      <c r="DY139" s="133"/>
      <c r="DZ139" s="133"/>
      <c r="EA139" s="133"/>
      <c r="EB139" s="133"/>
      <c r="EC139" s="133"/>
      <c r="ED139" s="133"/>
      <c r="EE139" s="133"/>
      <c r="EF139" s="133"/>
      <c r="EG139" s="133"/>
      <c r="EH139" s="133"/>
      <c r="EI139" s="133"/>
      <c r="EJ139" s="133"/>
      <c r="EK139" s="133"/>
      <c r="EL139" s="133"/>
      <c r="EM139" s="133"/>
      <c r="EN139" s="133"/>
      <c r="EO139" s="133"/>
      <c r="EP139" s="133"/>
      <c r="EQ139" s="133"/>
      <c r="ER139" s="133"/>
      <c r="ES139" s="133"/>
      <c r="ET139" s="133"/>
      <c r="EU139" s="133"/>
      <c r="EV139" s="133"/>
      <c r="EW139" s="133"/>
      <c r="EX139" s="133"/>
      <c r="EY139" s="133"/>
      <c r="EZ139" s="133"/>
      <c r="FA139" s="133"/>
      <c r="FB139" s="133"/>
      <c r="FC139" s="133"/>
      <c r="FD139" s="133"/>
      <c r="FE139" s="133"/>
      <c r="FF139" s="133"/>
      <c r="FG139" s="133"/>
      <c r="FH139" s="133"/>
      <c r="FI139" s="133"/>
      <c r="FJ139" s="133"/>
      <c r="FK139" s="133"/>
      <c r="FL139" s="133"/>
      <c r="FM139" s="133"/>
      <c r="FN139" s="133"/>
      <c r="FO139" s="133"/>
      <c r="FP139" s="133"/>
      <c r="FQ139" s="133"/>
      <c r="FR139" s="133"/>
      <c r="FS139" s="133"/>
      <c r="FT139" s="133"/>
      <c r="FU139" s="133"/>
      <c r="FV139" s="133"/>
      <c r="FW139" s="133"/>
      <c r="FX139" s="133"/>
      <c r="FY139" s="133"/>
      <c r="FZ139" s="133"/>
      <c r="GA139" s="133"/>
      <c r="GB139" s="133"/>
      <c r="GC139" s="133"/>
      <c r="GD139" s="133"/>
      <c r="GE139" s="133"/>
      <c r="GF139" s="133"/>
      <c r="GG139" s="133"/>
      <c r="GH139" s="133"/>
      <c r="GI139" s="133"/>
      <c r="GJ139" s="133"/>
      <c r="GK139" s="133"/>
      <c r="GL139" s="133"/>
      <c r="GM139" s="133"/>
      <c r="GN139" s="133"/>
      <c r="GO139" s="133"/>
      <c r="GP139" s="133"/>
      <c r="GQ139" s="133"/>
      <c r="GR139" s="133"/>
      <c r="GS139" s="133"/>
      <c r="GT139" s="133"/>
      <c r="GU139" s="133"/>
      <c r="GV139" s="133"/>
      <c r="GW139" s="133"/>
      <c r="GX139" s="133"/>
      <c r="GY139" s="133"/>
      <c r="GZ139" s="133"/>
      <c r="HA139" s="133"/>
      <c r="HB139" s="133"/>
      <c r="HC139" s="133"/>
      <c r="HD139" s="133"/>
      <c r="HE139" s="133"/>
      <c r="HF139" s="133"/>
      <c r="HG139" s="133"/>
      <c r="HH139" s="133"/>
      <c r="HI139" s="133"/>
      <c r="HJ139" s="133"/>
      <c r="HK139" s="133"/>
      <c r="HL139" s="133"/>
      <c r="HM139" s="133"/>
      <c r="HN139" s="133"/>
      <c r="HO139" s="133"/>
      <c r="HP139" s="133"/>
      <c r="HQ139" s="133"/>
      <c r="HR139" s="133"/>
      <c r="HS139" s="133"/>
      <c r="HT139" s="133"/>
      <c r="HU139" s="133"/>
      <c r="HV139" s="133"/>
      <c r="HW139" s="133"/>
      <c r="HX139" s="133"/>
      <c r="HY139" s="133"/>
      <c r="HZ139" s="133"/>
      <c r="IA139" s="133"/>
      <c r="IB139" s="133"/>
      <c r="IC139" s="133"/>
      <c r="ID139" s="133"/>
      <c r="IE139" s="133"/>
      <c r="IF139" s="133"/>
      <c r="IG139" s="133"/>
      <c r="IH139" s="133"/>
      <c r="II139" s="133"/>
      <c r="IJ139" s="133"/>
      <c r="IK139" s="133"/>
      <c r="IL139" s="133"/>
      <c r="IM139" s="133"/>
      <c r="IN139" s="133"/>
      <c r="IO139" s="133"/>
      <c r="IP139" s="133"/>
      <c r="IQ139" s="133"/>
      <c r="IR139" s="133"/>
      <c r="IS139" s="133"/>
      <c r="IT139" s="133"/>
      <c r="IU139" s="133"/>
      <c r="IV139" s="133"/>
    </row>
    <row r="140" spans="1:256" s="106" customFormat="1" ht="15" customHeight="1">
      <c r="B140" s="170" t="s">
        <v>71</v>
      </c>
      <c r="C140" s="204"/>
      <c r="D140" s="253">
        <f>D29*D126*(Опермодель!$C$78*Опермодель!$C$79+Опермодель!$C$80*Опермодель!$C$81)</f>
        <v>0</v>
      </c>
      <c r="E140" s="253">
        <f>E29*E126*(Опермодель!$C$78*Опермодель!$C$79+Опермодель!$C$80*Опермодель!$C$81)</f>
        <v>0</v>
      </c>
      <c r="F140" s="253">
        <f>F29*F126*(Опермодель!$C$78*Опермодель!$C$79+Опермодель!$C$80*Опермодель!$C$81)</f>
        <v>0</v>
      </c>
      <c r="G140" s="253">
        <f>G29*G126*(Опермодель!$C$78*Опермодель!$C$79+Опермодель!$C$80*Опермодель!$C$81)</f>
        <v>63437.5</v>
      </c>
      <c r="H140" s="253">
        <f>H29*H126*(Опермодель!$C$78*Опермодель!$C$79+Опермодель!$C$80*Опермодель!$C$81)</f>
        <v>63437.5</v>
      </c>
      <c r="I140" s="253">
        <f>I29*I126*(Опермодель!$C$78*Опермодель!$C$79+Опермодель!$C$80*Опермодель!$C$81)</f>
        <v>87500</v>
      </c>
      <c r="J140" s="253">
        <f>J29*J126*(Опермодель!$C$78*Опермодель!$C$79+Опермодель!$C$80*Опермодель!$C$81)</f>
        <v>87500</v>
      </c>
      <c r="K140" s="253">
        <f>K29*K126*(Опермодель!$C$78*Опермодель!$C$79+Опермодель!$C$80*Опермодель!$C$81)</f>
        <v>124687.5</v>
      </c>
      <c r="L140" s="253">
        <f>L29*L126*(Опермодель!$C$78*Опермодель!$C$79+Опермодель!$C$80*Опермодель!$C$81)</f>
        <v>124687.5</v>
      </c>
      <c r="M140" s="253">
        <f>M29*M126*(Опермодель!$C$78*Опермодель!$C$79+Опермодель!$C$80*Опермодель!$C$81)</f>
        <v>157500</v>
      </c>
      <c r="N140" s="253">
        <f>N29*N126*(Опермодель!$C$78*Опермодель!$C$79+Опермодель!$C$80*Опермодель!$C$81)</f>
        <v>192500</v>
      </c>
      <c r="O140" s="253">
        <f>O29*O126*(Опермодель!$C$78*Опермодель!$C$79+Опермодель!$C$80*Опермодель!$C$81)</f>
        <v>227062.5</v>
      </c>
      <c r="P140" s="253">
        <f>P29*P126*(Опермодель!$C$78*Опермодель!$C$79+Опермодель!$C$80*Опермодель!$C$81)</f>
        <v>227062.5</v>
      </c>
      <c r="Q140" s="253">
        <f>Q29*Q126*(Опермодель!$C$78*Опермодель!$C$79+Опермодель!$C$80*Опермодель!$C$81)</f>
        <v>227062.5</v>
      </c>
      <c r="R140" s="253">
        <f>R29*R126*(Опермодель!$C$78*Опермодель!$C$79+Опермодель!$C$80*Опермодель!$C$81)</f>
        <v>227062.5</v>
      </c>
      <c r="S140" s="253">
        <f>S29*S126*(Опермодель!$C$78*Опермодель!$C$79+Опермодель!$C$80*Опермодель!$C$81)</f>
        <v>227062.5</v>
      </c>
      <c r="T140" s="253">
        <f>T29*T126*(Опермодель!$C$78*Опермодель!$C$79+Опермодель!$C$80*Опермодель!$C$81)</f>
        <v>227062.5</v>
      </c>
      <c r="U140" s="253">
        <f>U29*U126*(Опермодель!$C$78*Опермодель!$C$79+Опермодель!$C$80*Опермодель!$C$81)</f>
        <v>227062.5</v>
      </c>
      <c r="V140" s="253">
        <f>V29*V126*(Опермодель!$C$78*Опермодель!$C$79+Опермодель!$C$80*Опермодель!$C$81)</f>
        <v>227062.5</v>
      </c>
      <c r="W140" s="253">
        <f>W29*W126*(Опермодель!$C$78*Опермодель!$C$79+Опермодель!$C$80*Опермодель!$C$81)</f>
        <v>227062.5</v>
      </c>
      <c r="X140" s="253">
        <f>X29*X126*(Опермодель!$C$78*Опермодель!$C$79+Опермодель!$C$80*Опермодель!$C$81)</f>
        <v>227062.5</v>
      </c>
      <c r="Y140" s="253">
        <f>Y29*Y126*(Опермодель!$C$78*Опермодель!$C$79+Опермодель!$C$80*Опермодель!$C$81)</f>
        <v>227062.5</v>
      </c>
      <c r="Z140" s="253">
        <f>Z29*Z126*(Опермодель!$C$78*Опермодель!$C$79+Опермодель!$C$80*Опермодель!$C$81)</f>
        <v>227062.5</v>
      </c>
      <c r="AA140" s="253">
        <f>AA29*AA126*(Опермодель!$C$78*Опермодель!$C$79+Опермодель!$C$80*Опермодель!$C$81)</f>
        <v>227062.5</v>
      </c>
      <c r="AB140" s="254"/>
      <c r="AC140" s="254"/>
      <c r="AD140" s="144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  <c r="CD140" s="138"/>
      <c r="CE140" s="138"/>
      <c r="CF140" s="138"/>
      <c r="CG140" s="138"/>
      <c r="CH140" s="138"/>
      <c r="CI140" s="138"/>
      <c r="CJ140" s="138"/>
      <c r="CK140" s="138"/>
      <c r="CL140" s="138"/>
      <c r="CM140" s="138"/>
      <c r="CN140" s="138"/>
      <c r="CO140" s="138"/>
      <c r="CP140" s="138"/>
      <c r="CQ140" s="138"/>
      <c r="CR140" s="138"/>
      <c r="CS140" s="138"/>
      <c r="CT140" s="138"/>
      <c r="CU140" s="138"/>
      <c r="CV140" s="138"/>
      <c r="CW140" s="138"/>
      <c r="CX140" s="138"/>
      <c r="CY140" s="138"/>
      <c r="CZ140" s="104"/>
      <c r="DA140" s="104"/>
      <c r="DB140" s="104"/>
      <c r="DC140" s="104"/>
      <c r="DD140" s="104"/>
      <c r="DE140" s="104"/>
      <c r="DF140" s="104"/>
      <c r="DG140" s="104"/>
      <c r="DH140" s="104"/>
      <c r="DI140" s="104"/>
      <c r="DJ140" s="104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104"/>
      <c r="DV140" s="104"/>
      <c r="DW140" s="104"/>
      <c r="DX140" s="104"/>
      <c r="DY140" s="104"/>
      <c r="DZ140" s="104"/>
      <c r="EA140" s="104"/>
      <c r="EB140" s="104"/>
      <c r="EC140" s="104"/>
      <c r="ED140" s="10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  <c r="EU140" s="104"/>
      <c r="EV140" s="104"/>
      <c r="EW140" s="104"/>
      <c r="EX140" s="104"/>
      <c r="EY140" s="104"/>
      <c r="EZ140" s="104"/>
      <c r="FA140" s="104"/>
      <c r="FB140" s="104"/>
      <c r="FC140" s="104"/>
      <c r="FD140" s="104"/>
      <c r="FE140" s="104"/>
      <c r="FF140" s="104"/>
      <c r="FG140" s="104"/>
      <c r="FH140" s="104"/>
      <c r="FI140" s="104"/>
      <c r="FJ140" s="104"/>
      <c r="FK140" s="104"/>
      <c r="FL140" s="104"/>
      <c r="FM140" s="104"/>
      <c r="FN140" s="104"/>
      <c r="FO140" s="104"/>
      <c r="FP140" s="104"/>
      <c r="FQ140" s="104"/>
      <c r="FR140" s="104"/>
      <c r="FS140" s="104"/>
      <c r="FT140" s="104"/>
      <c r="FU140" s="104"/>
      <c r="FV140" s="104"/>
      <c r="FW140" s="104"/>
      <c r="FX140" s="104"/>
      <c r="FY140" s="104"/>
      <c r="FZ140" s="104"/>
      <c r="GA140" s="104"/>
      <c r="GB140" s="104"/>
      <c r="GC140" s="104"/>
      <c r="GD140" s="104"/>
      <c r="GE140" s="104"/>
      <c r="GF140" s="104"/>
      <c r="GG140" s="104"/>
      <c r="GH140" s="104"/>
      <c r="GI140" s="104"/>
      <c r="GJ140" s="104"/>
      <c r="GK140" s="104"/>
      <c r="GL140" s="104"/>
      <c r="GM140" s="104"/>
      <c r="GN140" s="104"/>
      <c r="GO140" s="104"/>
      <c r="GP140" s="104"/>
      <c r="GQ140" s="104"/>
      <c r="GR140" s="104"/>
      <c r="GS140" s="104"/>
      <c r="GT140" s="104"/>
      <c r="GU140" s="104"/>
      <c r="GV140" s="104"/>
      <c r="GW140" s="104"/>
      <c r="GX140" s="104"/>
      <c r="GY140" s="104"/>
      <c r="GZ140" s="104"/>
      <c r="HA140" s="104"/>
      <c r="HB140" s="104"/>
      <c r="HC140" s="104"/>
      <c r="HD140" s="104"/>
      <c r="HE140" s="104"/>
      <c r="HF140" s="104"/>
      <c r="HG140" s="104"/>
      <c r="HH140" s="104"/>
      <c r="HI140" s="104"/>
      <c r="HJ140" s="104"/>
      <c r="HK140" s="104"/>
      <c r="HL140" s="104"/>
      <c r="HM140" s="104"/>
      <c r="HN140" s="104"/>
      <c r="HO140" s="104"/>
      <c r="HP140" s="104"/>
      <c r="HQ140" s="104"/>
      <c r="HR140" s="104"/>
      <c r="HS140" s="104"/>
      <c r="HT140" s="104"/>
      <c r="HU140" s="104"/>
      <c r="HV140" s="104"/>
      <c r="HW140" s="104"/>
      <c r="HX140" s="104"/>
      <c r="HY140" s="104"/>
      <c r="HZ140" s="104"/>
      <c r="IA140" s="104"/>
      <c r="IB140" s="104"/>
      <c r="IC140" s="104"/>
      <c r="ID140" s="104"/>
      <c r="IE140" s="104"/>
      <c r="IF140" s="104"/>
      <c r="IG140" s="104"/>
      <c r="IH140" s="104"/>
      <c r="II140" s="104"/>
      <c r="IJ140" s="104"/>
      <c r="IK140" s="104"/>
      <c r="IL140" s="104"/>
      <c r="IM140" s="104"/>
      <c r="IN140" s="104"/>
      <c r="IO140" s="104"/>
      <c r="IP140" s="104"/>
      <c r="IQ140" s="104"/>
      <c r="IR140" s="104"/>
      <c r="IS140" s="104"/>
      <c r="IT140" s="104"/>
      <c r="IU140" s="104"/>
      <c r="IV140" s="104"/>
    </row>
    <row r="141" spans="1:256" s="106" customFormat="1" ht="15" customHeight="1">
      <c r="B141" s="170" t="s">
        <v>72</v>
      </c>
      <c r="C141" s="204"/>
      <c r="D141" s="253">
        <f>Опермодель!$C$82*D79*D126</f>
        <v>0</v>
      </c>
      <c r="E141" s="253">
        <f>Опермодель!$C$82*E79*E126</f>
        <v>0</v>
      </c>
      <c r="F141" s="253">
        <f>Опермодель!$C$82*F79*F126</f>
        <v>0</v>
      </c>
      <c r="G141" s="253">
        <f>Опермодель!$C$82*G79*G126</f>
        <v>218025.00000000003</v>
      </c>
      <c r="H141" s="253">
        <f>Опермодель!$C$82*H79*H126</f>
        <v>218025.00000000003</v>
      </c>
      <c r="I141" s="253">
        <f>Опермодель!$C$82*I79*I126</f>
        <v>293250</v>
      </c>
      <c r="J141" s="253">
        <f>Опермодель!$C$82*J79*J126</f>
        <v>293250</v>
      </c>
      <c r="K141" s="253">
        <f>Опермодель!$C$82*K79*K126</f>
        <v>393125</v>
      </c>
      <c r="L141" s="253">
        <f>Опермодель!$C$82*L79*L126</f>
        <v>393125</v>
      </c>
      <c r="M141" s="253">
        <f>Опермодель!$C$82*M79*M126</f>
        <v>454750.00000000006</v>
      </c>
      <c r="N141" s="253">
        <f>Опермодель!$C$82*N79*N126</f>
        <v>524875</v>
      </c>
      <c r="O141" s="253">
        <f>Опермодель!$C$82*O79*O126</f>
        <v>610300</v>
      </c>
      <c r="P141" s="253">
        <f>Опермодель!$C$82*P79*P126</f>
        <v>610300</v>
      </c>
      <c r="Q141" s="253">
        <f>Опермодель!$C$82*Q79*Q126</f>
        <v>610300</v>
      </c>
      <c r="R141" s="253">
        <f>Опермодель!$C$82*R79*R126</f>
        <v>610300</v>
      </c>
      <c r="S141" s="253">
        <f>Опермодель!$C$82*S79*S126</f>
        <v>610300</v>
      </c>
      <c r="T141" s="253">
        <f>Опермодель!$C$82*T79*T126</f>
        <v>610300</v>
      </c>
      <c r="U141" s="253">
        <f>Опермодель!$C$82*U79*U126</f>
        <v>610300</v>
      </c>
      <c r="V141" s="253">
        <f>Опермодель!$C$82*V79*V126</f>
        <v>610300</v>
      </c>
      <c r="W141" s="253">
        <f>Опермодель!$C$82*W79*W126</f>
        <v>610300</v>
      </c>
      <c r="X141" s="253">
        <f>Опермодель!$C$82*X79*X126</f>
        <v>610300</v>
      </c>
      <c r="Y141" s="253">
        <f>Опермодель!$C$82*Y79*Y126</f>
        <v>610300</v>
      </c>
      <c r="Z141" s="253">
        <f>Опермодель!$C$82*Z79*Z126</f>
        <v>610300</v>
      </c>
      <c r="AA141" s="253">
        <f>Опермодель!$C$82*AA79*AA126</f>
        <v>610300</v>
      </c>
      <c r="AB141" s="254"/>
      <c r="AC141" s="256"/>
      <c r="AD141" s="144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8"/>
      <c r="CU141" s="138"/>
      <c r="CV141" s="138"/>
      <c r="CW141" s="138"/>
      <c r="CX141" s="138"/>
      <c r="CY141" s="138"/>
      <c r="CZ141" s="104"/>
      <c r="DA141" s="104"/>
      <c r="DB141" s="104"/>
      <c r="DC141" s="104"/>
      <c r="DD141" s="104"/>
      <c r="DE141" s="104"/>
      <c r="DF141" s="104"/>
      <c r="DG141" s="104"/>
      <c r="DH141" s="104"/>
      <c r="DI141" s="104"/>
      <c r="DJ141" s="104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104"/>
      <c r="DV141" s="104"/>
      <c r="DW141" s="104"/>
      <c r="DX141" s="104"/>
      <c r="DY141" s="104"/>
      <c r="DZ141" s="104"/>
      <c r="EA141" s="104"/>
      <c r="EB141" s="104"/>
      <c r="EC141" s="104"/>
      <c r="ED141" s="10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  <c r="EU141" s="104"/>
      <c r="EV141" s="104"/>
      <c r="EW141" s="104"/>
      <c r="EX141" s="104"/>
      <c r="EY141" s="104"/>
      <c r="EZ141" s="104"/>
      <c r="FA141" s="104"/>
      <c r="FB141" s="104"/>
      <c r="FC141" s="104"/>
      <c r="FD141" s="104"/>
      <c r="FE141" s="104"/>
      <c r="FF141" s="104"/>
      <c r="FG141" s="104"/>
      <c r="FH141" s="104"/>
      <c r="FI141" s="104"/>
      <c r="FJ141" s="104"/>
      <c r="FK141" s="104"/>
      <c r="FL141" s="104"/>
      <c r="FM141" s="104"/>
      <c r="FN141" s="104"/>
      <c r="FO141" s="104"/>
      <c r="FP141" s="104"/>
      <c r="FQ141" s="104"/>
      <c r="FR141" s="104"/>
      <c r="FS141" s="104"/>
      <c r="FT141" s="104"/>
      <c r="FU141" s="104"/>
      <c r="FV141" s="104"/>
      <c r="FW141" s="104"/>
      <c r="FX141" s="104"/>
      <c r="FY141" s="104"/>
      <c r="FZ141" s="104"/>
      <c r="GA141" s="104"/>
      <c r="GB141" s="104"/>
      <c r="GC141" s="104"/>
      <c r="GD141" s="104"/>
      <c r="GE141" s="104"/>
      <c r="GF141" s="104"/>
      <c r="GG141" s="104"/>
      <c r="GH141" s="104"/>
      <c r="GI141" s="104"/>
      <c r="GJ141" s="104"/>
      <c r="GK141" s="104"/>
      <c r="GL141" s="104"/>
      <c r="GM141" s="104"/>
      <c r="GN141" s="104"/>
      <c r="GO141" s="104"/>
      <c r="GP141" s="104"/>
      <c r="GQ141" s="104"/>
      <c r="GR141" s="104"/>
      <c r="GS141" s="104"/>
      <c r="GT141" s="104"/>
      <c r="GU141" s="104"/>
      <c r="GV141" s="104"/>
      <c r="GW141" s="104"/>
      <c r="GX141" s="104"/>
      <c r="GY141" s="104"/>
      <c r="GZ141" s="104"/>
      <c r="HA141" s="104"/>
      <c r="HB141" s="104"/>
      <c r="HC141" s="104"/>
      <c r="HD141" s="104"/>
      <c r="HE141" s="104"/>
      <c r="HF141" s="104"/>
      <c r="HG141" s="104"/>
      <c r="HH141" s="104"/>
      <c r="HI141" s="104"/>
      <c r="HJ141" s="104"/>
      <c r="HK141" s="104"/>
      <c r="HL141" s="104"/>
      <c r="HM141" s="104"/>
      <c r="HN141" s="104"/>
      <c r="HO141" s="104"/>
      <c r="HP141" s="104"/>
      <c r="HQ141" s="104"/>
      <c r="HR141" s="104"/>
      <c r="HS141" s="104"/>
      <c r="HT141" s="104"/>
      <c r="HU141" s="104"/>
      <c r="HV141" s="104"/>
      <c r="HW141" s="104"/>
      <c r="HX141" s="104"/>
      <c r="HY141" s="104"/>
      <c r="HZ141" s="104"/>
      <c r="IA141" s="104"/>
      <c r="IB141" s="104"/>
      <c r="IC141" s="104"/>
      <c r="ID141" s="104"/>
      <c r="IE141" s="104"/>
      <c r="IF141" s="104"/>
      <c r="IG141" s="104"/>
      <c r="IH141" s="104"/>
      <c r="II141" s="104"/>
      <c r="IJ141" s="104"/>
      <c r="IK141" s="104"/>
      <c r="IL141" s="104"/>
      <c r="IM141" s="104"/>
      <c r="IN141" s="104"/>
      <c r="IO141" s="104"/>
      <c r="IP141" s="104"/>
      <c r="IQ141" s="104"/>
      <c r="IR141" s="104"/>
      <c r="IS141" s="104"/>
      <c r="IT141" s="104"/>
      <c r="IU141" s="104"/>
      <c r="IV141" s="104"/>
    </row>
    <row r="142" spans="1:256" s="106" customFormat="1" ht="15" customHeight="1">
      <c r="C142" s="204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04"/>
      <c r="AC142" s="217"/>
      <c r="AD142" s="144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138"/>
      <c r="BX142" s="138"/>
      <c r="BY142" s="138"/>
      <c r="BZ142" s="138"/>
      <c r="CA142" s="138"/>
      <c r="CB142" s="138"/>
      <c r="CC142" s="138"/>
      <c r="CD142" s="138"/>
      <c r="CE142" s="138"/>
      <c r="CF142" s="138"/>
      <c r="CG142" s="138"/>
      <c r="CH142" s="138"/>
      <c r="CI142" s="138"/>
      <c r="CJ142" s="138"/>
      <c r="CK142" s="138"/>
      <c r="CL142" s="138"/>
      <c r="CM142" s="138"/>
      <c r="CN142" s="138"/>
      <c r="CO142" s="138"/>
      <c r="CP142" s="138"/>
      <c r="CQ142" s="138"/>
      <c r="CR142" s="138"/>
      <c r="CS142" s="138"/>
      <c r="CT142" s="138"/>
      <c r="CU142" s="138"/>
      <c r="CV142" s="138"/>
      <c r="CW142" s="138"/>
      <c r="CX142" s="138"/>
      <c r="CY142" s="138"/>
      <c r="CZ142" s="104"/>
      <c r="DA142" s="104"/>
      <c r="DB142" s="104"/>
      <c r="DC142" s="104"/>
      <c r="DD142" s="104"/>
      <c r="DE142" s="104"/>
      <c r="DF142" s="104"/>
      <c r="DG142" s="104"/>
      <c r="DH142" s="104"/>
      <c r="DI142" s="104"/>
      <c r="DJ142" s="104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104"/>
      <c r="DV142" s="104"/>
      <c r="DW142" s="104"/>
      <c r="DX142" s="104"/>
      <c r="DY142" s="104"/>
      <c r="DZ142" s="104"/>
      <c r="EA142" s="104"/>
      <c r="EB142" s="104"/>
      <c r="EC142" s="104"/>
      <c r="ED142" s="104"/>
      <c r="EE142" s="104"/>
      <c r="EF142" s="104"/>
      <c r="EG142" s="104"/>
      <c r="EH142" s="104"/>
      <c r="EI142" s="104"/>
      <c r="EJ142" s="104"/>
      <c r="EK142" s="104"/>
      <c r="EL142" s="104"/>
      <c r="EM142" s="104"/>
      <c r="EN142" s="104"/>
      <c r="EO142" s="104"/>
      <c r="EP142" s="104"/>
      <c r="EQ142" s="104"/>
      <c r="ER142" s="104"/>
      <c r="ES142" s="104"/>
      <c r="ET142" s="104"/>
      <c r="EU142" s="104"/>
      <c r="EV142" s="104"/>
      <c r="EW142" s="104"/>
      <c r="EX142" s="104"/>
      <c r="EY142" s="104"/>
      <c r="EZ142" s="104"/>
      <c r="FA142" s="104"/>
      <c r="FB142" s="104"/>
      <c r="FC142" s="104"/>
      <c r="FD142" s="104"/>
      <c r="FE142" s="104"/>
      <c r="FF142" s="104"/>
      <c r="FG142" s="104"/>
      <c r="FH142" s="104"/>
      <c r="FI142" s="104"/>
      <c r="FJ142" s="104"/>
      <c r="FK142" s="104"/>
      <c r="FL142" s="104"/>
      <c r="FM142" s="104"/>
      <c r="FN142" s="104"/>
      <c r="FO142" s="104"/>
      <c r="FP142" s="104"/>
      <c r="FQ142" s="104"/>
      <c r="FR142" s="104"/>
      <c r="FS142" s="104"/>
      <c r="FT142" s="104"/>
      <c r="FU142" s="104"/>
      <c r="FV142" s="104"/>
      <c r="FW142" s="104"/>
      <c r="FX142" s="104"/>
      <c r="FY142" s="104"/>
      <c r="FZ142" s="104"/>
      <c r="GA142" s="104"/>
      <c r="GB142" s="104"/>
      <c r="GC142" s="104"/>
      <c r="GD142" s="104"/>
      <c r="GE142" s="104"/>
      <c r="GF142" s="104"/>
      <c r="GG142" s="104"/>
      <c r="GH142" s="104"/>
      <c r="GI142" s="104"/>
      <c r="GJ142" s="104"/>
      <c r="GK142" s="104"/>
      <c r="GL142" s="104"/>
      <c r="GM142" s="104"/>
      <c r="GN142" s="104"/>
      <c r="GO142" s="104"/>
      <c r="GP142" s="104"/>
      <c r="GQ142" s="104"/>
      <c r="GR142" s="104"/>
      <c r="GS142" s="104"/>
      <c r="GT142" s="104"/>
      <c r="GU142" s="104"/>
      <c r="GV142" s="104"/>
      <c r="GW142" s="104"/>
      <c r="GX142" s="104"/>
      <c r="GY142" s="104"/>
      <c r="GZ142" s="104"/>
      <c r="HA142" s="104"/>
      <c r="HB142" s="104"/>
      <c r="HC142" s="104"/>
      <c r="HD142" s="104"/>
      <c r="HE142" s="104"/>
      <c r="HF142" s="104"/>
      <c r="HG142" s="104"/>
      <c r="HH142" s="104"/>
      <c r="HI142" s="104"/>
      <c r="HJ142" s="104"/>
      <c r="HK142" s="104"/>
      <c r="HL142" s="104"/>
      <c r="HM142" s="104"/>
      <c r="HN142" s="104"/>
      <c r="HO142" s="104"/>
      <c r="HP142" s="104"/>
      <c r="HQ142" s="104"/>
      <c r="HR142" s="104"/>
      <c r="HS142" s="104"/>
      <c r="HT142" s="104"/>
      <c r="HU142" s="104"/>
      <c r="HV142" s="104"/>
      <c r="HW142" s="104"/>
      <c r="HX142" s="104"/>
      <c r="HY142" s="104"/>
      <c r="HZ142" s="104"/>
      <c r="IA142" s="104"/>
      <c r="IB142" s="104"/>
      <c r="IC142" s="104"/>
      <c r="ID142" s="104"/>
      <c r="IE142" s="104"/>
      <c r="IF142" s="104"/>
      <c r="IG142" s="104"/>
      <c r="IH142" s="104"/>
      <c r="II142" s="104"/>
      <c r="IJ142" s="104"/>
      <c r="IK142" s="104"/>
      <c r="IL142" s="104"/>
      <c r="IM142" s="104"/>
      <c r="IN142" s="104"/>
      <c r="IO142" s="104"/>
      <c r="IP142" s="104"/>
      <c r="IQ142" s="104"/>
      <c r="IR142" s="104"/>
      <c r="IS142" s="104"/>
      <c r="IT142" s="104"/>
      <c r="IU142" s="104"/>
      <c r="IV142" s="104"/>
    </row>
    <row r="143" spans="1:256" s="132" customFormat="1" ht="15" customHeight="1">
      <c r="A143" s="130"/>
      <c r="B143" s="134" t="s">
        <v>73</v>
      </c>
      <c r="C143" s="212"/>
      <c r="D143" s="213">
        <f t="shared" ref="D143:AA143" si="112">SUM(D144:D148)</f>
        <v>0</v>
      </c>
      <c r="E143" s="213">
        <f t="shared" si="112"/>
        <v>50000</v>
      </c>
      <c r="F143" s="270">
        <f t="shared" si="112"/>
        <v>90000</v>
      </c>
      <c r="G143" s="270">
        <f t="shared" si="112"/>
        <v>90000</v>
      </c>
      <c r="H143" s="270">
        <f t="shared" si="112"/>
        <v>90000</v>
      </c>
      <c r="I143" s="270">
        <f t="shared" si="112"/>
        <v>90000</v>
      </c>
      <c r="J143" s="270">
        <f t="shared" si="112"/>
        <v>90000</v>
      </c>
      <c r="K143" s="270">
        <f t="shared" si="112"/>
        <v>90000</v>
      </c>
      <c r="L143" s="270">
        <f t="shared" si="112"/>
        <v>90000</v>
      </c>
      <c r="M143" s="270">
        <f t="shared" si="112"/>
        <v>90000</v>
      </c>
      <c r="N143" s="270">
        <f t="shared" si="112"/>
        <v>90000</v>
      </c>
      <c r="O143" s="270">
        <f t="shared" si="112"/>
        <v>90000</v>
      </c>
      <c r="P143" s="270">
        <f t="shared" si="112"/>
        <v>90000</v>
      </c>
      <c r="Q143" s="270">
        <f t="shared" si="112"/>
        <v>90000</v>
      </c>
      <c r="R143" s="270">
        <f t="shared" si="112"/>
        <v>90000</v>
      </c>
      <c r="S143" s="270">
        <f t="shared" si="112"/>
        <v>90000</v>
      </c>
      <c r="T143" s="270">
        <f t="shared" si="112"/>
        <v>90000</v>
      </c>
      <c r="U143" s="270">
        <f t="shared" si="112"/>
        <v>90000</v>
      </c>
      <c r="V143" s="270">
        <f t="shared" si="112"/>
        <v>90000</v>
      </c>
      <c r="W143" s="270">
        <f t="shared" si="112"/>
        <v>90000</v>
      </c>
      <c r="X143" s="270">
        <f t="shared" si="112"/>
        <v>90000</v>
      </c>
      <c r="Y143" s="270">
        <f t="shared" si="112"/>
        <v>90000</v>
      </c>
      <c r="Z143" s="270">
        <f t="shared" si="112"/>
        <v>90000</v>
      </c>
      <c r="AA143" s="270">
        <f t="shared" si="112"/>
        <v>90000</v>
      </c>
      <c r="AB143" s="323"/>
      <c r="AC143" s="32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33"/>
      <c r="DC143" s="133"/>
      <c r="DD143" s="133"/>
      <c r="DE143" s="133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33"/>
      <c r="DQ143" s="133"/>
      <c r="DR143" s="133"/>
      <c r="DS143" s="133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33"/>
      <c r="EE143" s="133"/>
      <c r="EF143" s="133"/>
      <c r="EG143" s="133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33"/>
      <c r="ES143" s="133"/>
      <c r="ET143" s="133"/>
      <c r="EU143" s="133"/>
      <c r="EV143" s="133"/>
      <c r="EW143" s="133"/>
      <c r="EX143" s="133"/>
      <c r="EY143" s="133"/>
      <c r="EZ143" s="133"/>
      <c r="FA143" s="133"/>
      <c r="FB143" s="133"/>
      <c r="FC143" s="133"/>
      <c r="FD143" s="133"/>
      <c r="FE143" s="133"/>
      <c r="FF143" s="133"/>
      <c r="FG143" s="133"/>
      <c r="FH143" s="133"/>
      <c r="FI143" s="133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33"/>
      <c r="GI143" s="133"/>
      <c r="GJ143" s="133"/>
      <c r="GK143" s="133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33"/>
      <c r="GW143" s="133"/>
      <c r="GX143" s="133"/>
      <c r="GY143" s="133"/>
      <c r="GZ143" s="133"/>
      <c r="HA143" s="133"/>
      <c r="HB143" s="133"/>
      <c r="HC143" s="133"/>
      <c r="HD143" s="133"/>
      <c r="HE143" s="133"/>
      <c r="HF143" s="133"/>
      <c r="HG143" s="133"/>
      <c r="HH143" s="133"/>
      <c r="HI143" s="133"/>
      <c r="HJ143" s="133"/>
      <c r="HK143" s="133"/>
      <c r="HL143" s="133"/>
      <c r="HM143" s="133"/>
      <c r="HN143" s="133"/>
      <c r="HO143" s="133"/>
      <c r="HP143" s="133"/>
      <c r="HQ143" s="133"/>
      <c r="HR143" s="133"/>
      <c r="HS143" s="133"/>
      <c r="HT143" s="133"/>
      <c r="HU143" s="133"/>
      <c r="HV143" s="133"/>
      <c r="HW143" s="133"/>
      <c r="HX143" s="133"/>
      <c r="HY143" s="133"/>
      <c r="HZ143" s="133"/>
      <c r="IA143" s="133"/>
      <c r="IB143" s="133"/>
      <c r="IC143" s="133"/>
      <c r="ID143" s="133"/>
      <c r="IE143" s="133"/>
      <c r="IF143" s="133"/>
      <c r="IG143" s="133"/>
      <c r="IH143" s="133"/>
      <c r="II143" s="133"/>
      <c r="IJ143" s="133"/>
      <c r="IK143" s="133"/>
      <c r="IL143" s="133"/>
      <c r="IM143" s="133"/>
      <c r="IN143" s="133"/>
      <c r="IO143" s="133"/>
      <c r="IP143" s="133"/>
      <c r="IQ143" s="133"/>
      <c r="IR143" s="133"/>
      <c r="IS143" s="133"/>
      <c r="IT143" s="133"/>
      <c r="IU143" s="133"/>
      <c r="IV143" s="133"/>
    </row>
    <row r="144" spans="1:256" s="106" customFormat="1" ht="15" customHeight="1">
      <c r="A144" s="173" t="s">
        <v>0</v>
      </c>
      <c r="B144" s="170" t="s">
        <v>74</v>
      </c>
      <c r="C144" s="204"/>
      <c r="D144" s="215"/>
      <c r="E144" s="215"/>
      <c r="F144" s="253">
        <v>5000</v>
      </c>
      <c r="G144" s="253">
        <v>5000</v>
      </c>
      <c r="H144" s="253">
        <v>5000</v>
      </c>
      <c r="I144" s="253">
        <v>5000</v>
      </c>
      <c r="J144" s="253">
        <v>5000</v>
      </c>
      <c r="K144" s="253">
        <v>5000</v>
      </c>
      <c r="L144" s="253">
        <v>5000</v>
      </c>
      <c r="M144" s="253">
        <v>5000</v>
      </c>
      <c r="N144" s="253">
        <v>5000</v>
      </c>
      <c r="O144" s="253">
        <v>5000</v>
      </c>
      <c r="P144" s="253">
        <v>5000</v>
      </c>
      <c r="Q144" s="253">
        <v>5000</v>
      </c>
      <c r="R144" s="253">
        <v>5000</v>
      </c>
      <c r="S144" s="253">
        <v>5000</v>
      </c>
      <c r="T144" s="253">
        <v>5000</v>
      </c>
      <c r="U144" s="253">
        <v>5000</v>
      </c>
      <c r="V144" s="253">
        <v>5000</v>
      </c>
      <c r="W144" s="253">
        <v>5000</v>
      </c>
      <c r="X144" s="253">
        <v>5000</v>
      </c>
      <c r="Y144" s="253">
        <v>5000</v>
      </c>
      <c r="Z144" s="253">
        <v>5000</v>
      </c>
      <c r="AA144" s="253">
        <v>5000</v>
      </c>
      <c r="AB144" s="254"/>
      <c r="AC144" s="256"/>
      <c r="AD144" s="144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  <c r="BZ144" s="138"/>
      <c r="CA144" s="138"/>
      <c r="CB144" s="138"/>
      <c r="CC144" s="138"/>
      <c r="CD144" s="138"/>
      <c r="CE144" s="138"/>
      <c r="CF144" s="138"/>
      <c r="CG144" s="138"/>
      <c r="CH144" s="138"/>
      <c r="CI144" s="138"/>
      <c r="CJ144" s="138"/>
      <c r="CK144" s="138"/>
      <c r="CL144" s="138"/>
      <c r="CM144" s="138"/>
      <c r="CN144" s="138"/>
      <c r="CO144" s="138"/>
      <c r="CP144" s="138"/>
      <c r="CQ144" s="138"/>
      <c r="CR144" s="138"/>
      <c r="CS144" s="138"/>
      <c r="CT144" s="138"/>
      <c r="CU144" s="138"/>
      <c r="CV144" s="138"/>
      <c r="CW144" s="138"/>
      <c r="CX144" s="138"/>
      <c r="CY144" s="138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  <c r="DW144" s="104"/>
      <c r="DX144" s="104"/>
      <c r="DY144" s="104"/>
      <c r="DZ144" s="104"/>
      <c r="EA144" s="104"/>
      <c r="EB144" s="104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04"/>
      <c r="EZ144" s="104"/>
      <c r="FA144" s="104"/>
      <c r="FB144" s="104"/>
      <c r="FC144" s="104"/>
      <c r="FD144" s="104"/>
      <c r="FE144" s="104"/>
      <c r="FF144" s="104"/>
      <c r="FG144" s="104"/>
      <c r="FH144" s="104"/>
      <c r="FI144" s="104"/>
      <c r="FJ144" s="104"/>
      <c r="FK144" s="104"/>
      <c r="FL144" s="104"/>
      <c r="FM144" s="104"/>
      <c r="FN144" s="104"/>
      <c r="FO144" s="104"/>
      <c r="FP144" s="104"/>
      <c r="FQ144" s="104"/>
      <c r="FR144" s="104"/>
      <c r="FS144" s="104"/>
      <c r="FT144" s="104"/>
      <c r="FU144" s="104"/>
      <c r="FV144" s="104"/>
      <c r="FW144" s="104"/>
      <c r="FX144" s="104"/>
      <c r="FY144" s="104"/>
      <c r="FZ144" s="104"/>
      <c r="GA144" s="104"/>
      <c r="GB144" s="104"/>
      <c r="GC144" s="104"/>
      <c r="GD144" s="104"/>
      <c r="GE144" s="104"/>
      <c r="GF144" s="104"/>
      <c r="GG144" s="104"/>
      <c r="GH144" s="104"/>
      <c r="GI144" s="104"/>
      <c r="GJ144" s="104"/>
      <c r="GK144" s="104"/>
      <c r="GL144" s="104"/>
      <c r="GM144" s="104"/>
      <c r="GN144" s="104"/>
      <c r="GO144" s="104"/>
      <c r="GP144" s="104"/>
      <c r="GQ144" s="104"/>
      <c r="GR144" s="104"/>
      <c r="GS144" s="104"/>
      <c r="GT144" s="104"/>
      <c r="GU144" s="104"/>
      <c r="GV144" s="104"/>
      <c r="GW144" s="104"/>
      <c r="GX144" s="104"/>
      <c r="GY144" s="104"/>
      <c r="GZ144" s="104"/>
      <c r="HA144" s="104"/>
      <c r="HB144" s="104"/>
      <c r="HC144" s="104"/>
      <c r="HD144" s="104"/>
      <c r="HE144" s="104"/>
      <c r="HF144" s="104"/>
      <c r="HG144" s="104"/>
      <c r="HH144" s="104"/>
      <c r="HI144" s="104"/>
      <c r="HJ144" s="104"/>
      <c r="HK144" s="104"/>
      <c r="HL144" s="104"/>
      <c r="HM144" s="104"/>
      <c r="HN144" s="104"/>
      <c r="HO144" s="104"/>
      <c r="HP144" s="104"/>
      <c r="HQ144" s="104"/>
      <c r="HR144" s="104"/>
      <c r="HS144" s="104"/>
      <c r="HT144" s="104"/>
      <c r="HU144" s="104"/>
      <c r="HV144" s="104"/>
      <c r="HW144" s="104"/>
      <c r="HX144" s="104"/>
      <c r="HY144" s="104"/>
      <c r="HZ144" s="104"/>
      <c r="IA144" s="104"/>
      <c r="IB144" s="104"/>
      <c r="IC144" s="104"/>
      <c r="ID144" s="104"/>
      <c r="IE144" s="104"/>
      <c r="IF144" s="104"/>
      <c r="IG144" s="104"/>
      <c r="IH144" s="104"/>
      <c r="II144" s="104"/>
      <c r="IJ144" s="104"/>
      <c r="IK144" s="104"/>
      <c r="IL144" s="104"/>
      <c r="IM144" s="104"/>
      <c r="IN144" s="104"/>
      <c r="IO144" s="104"/>
      <c r="IP144" s="104"/>
      <c r="IQ144" s="104"/>
      <c r="IR144" s="104"/>
      <c r="IS144" s="104"/>
      <c r="IT144" s="104"/>
      <c r="IU144" s="104"/>
      <c r="IV144" s="104"/>
    </row>
    <row r="145" spans="1:256" s="106" customFormat="1" ht="15" customHeight="1">
      <c r="A145" s="173" t="s">
        <v>0</v>
      </c>
      <c r="B145" s="170" t="s">
        <v>75</v>
      </c>
      <c r="C145" s="204"/>
      <c r="D145" s="215"/>
      <c r="E145" s="215"/>
      <c r="F145" s="253">
        <v>30000</v>
      </c>
      <c r="G145" s="253">
        <v>30000</v>
      </c>
      <c r="H145" s="253">
        <v>30000</v>
      </c>
      <c r="I145" s="253">
        <v>30000</v>
      </c>
      <c r="J145" s="253">
        <v>30000</v>
      </c>
      <c r="K145" s="253">
        <v>30000</v>
      </c>
      <c r="L145" s="253">
        <v>30000</v>
      </c>
      <c r="M145" s="253">
        <v>30000</v>
      </c>
      <c r="N145" s="253">
        <v>30000</v>
      </c>
      <c r="O145" s="253">
        <v>30000</v>
      </c>
      <c r="P145" s="253">
        <v>30000</v>
      </c>
      <c r="Q145" s="253">
        <v>30000</v>
      </c>
      <c r="R145" s="253">
        <v>30000</v>
      </c>
      <c r="S145" s="253">
        <v>30000</v>
      </c>
      <c r="T145" s="253">
        <v>30000</v>
      </c>
      <c r="U145" s="253">
        <v>30000</v>
      </c>
      <c r="V145" s="253">
        <v>30000</v>
      </c>
      <c r="W145" s="253">
        <v>30000</v>
      </c>
      <c r="X145" s="253">
        <v>30000</v>
      </c>
      <c r="Y145" s="253">
        <v>30000</v>
      </c>
      <c r="Z145" s="253">
        <v>30000</v>
      </c>
      <c r="AA145" s="253">
        <v>30000</v>
      </c>
      <c r="AB145" s="254"/>
      <c r="AC145" s="256"/>
      <c r="AD145" s="144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  <c r="CF145" s="138"/>
      <c r="CG145" s="138"/>
      <c r="CH145" s="138"/>
      <c r="CI145" s="138"/>
      <c r="CJ145" s="138"/>
      <c r="CK145" s="138"/>
      <c r="CL145" s="138"/>
      <c r="CM145" s="138"/>
      <c r="CN145" s="138"/>
      <c r="CO145" s="138"/>
      <c r="CP145" s="138"/>
      <c r="CQ145" s="138"/>
      <c r="CR145" s="138"/>
      <c r="CS145" s="138"/>
      <c r="CT145" s="138"/>
      <c r="CU145" s="138"/>
      <c r="CV145" s="138"/>
      <c r="CW145" s="138"/>
      <c r="CX145" s="138"/>
      <c r="CY145" s="138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  <c r="DW145" s="104"/>
      <c r="DX145" s="104"/>
      <c r="DY145" s="104"/>
      <c r="DZ145" s="104"/>
      <c r="EA145" s="104"/>
      <c r="EB145" s="104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04"/>
      <c r="EZ145" s="104"/>
      <c r="FA145" s="104"/>
      <c r="FB145" s="104"/>
      <c r="FC145" s="104"/>
      <c r="FD145" s="104"/>
      <c r="FE145" s="104"/>
      <c r="FF145" s="104"/>
      <c r="FG145" s="104"/>
      <c r="FH145" s="104"/>
      <c r="FI145" s="104"/>
      <c r="FJ145" s="104"/>
      <c r="FK145" s="104"/>
      <c r="FL145" s="104"/>
      <c r="FM145" s="104"/>
      <c r="FN145" s="104"/>
      <c r="FO145" s="104"/>
      <c r="FP145" s="104"/>
      <c r="FQ145" s="104"/>
      <c r="FR145" s="104"/>
      <c r="FS145" s="104"/>
      <c r="FT145" s="104"/>
      <c r="FU145" s="104"/>
      <c r="FV145" s="104"/>
      <c r="FW145" s="104"/>
      <c r="FX145" s="104"/>
      <c r="FY145" s="104"/>
      <c r="FZ145" s="104"/>
      <c r="GA145" s="104"/>
      <c r="GB145" s="104"/>
      <c r="GC145" s="104"/>
      <c r="GD145" s="104"/>
      <c r="GE145" s="104"/>
      <c r="GF145" s="104"/>
      <c r="GG145" s="104"/>
      <c r="GH145" s="104"/>
      <c r="GI145" s="104"/>
      <c r="GJ145" s="104"/>
      <c r="GK145" s="104"/>
      <c r="GL145" s="104"/>
      <c r="GM145" s="104"/>
      <c r="GN145" s="104"/>
      <c r="GO145" s="104"/>
      <c r="GP145" s="104"/>
      <c r="GQ145" s="104"/>
      <c r="GR145" s="104"/>
      <c r="GS145" s="104"/>
      <c r="GT145" s="104"/>
      <c r="GU145" s="104"/>
      <c r="GV145" s="104"/>
      <c r="GW145" s="104"/>
      <c r="GX145" s="104"/>
      <c r="GY145" s="104"/>
      <c r="GZ145" s="104"/>
      <c r="HA145" s="104"/>
      <c r="HB145" s="104"/>
      <c r="HC145" s="104"/>
      <c r="HD145" s="104"/>
      <c r="HE145" s="104"/>
      <c r="HF145" s="104"/>
      <c r="HG145" s="104"/>
      <c r="HH145" s="104"/>
      <c r="HI145" s="104"/>
      <c r="HJ145" s="104"/>
      <c r="HK145" s="104"/>
      <c r="HL145" s="104"/>
      <c r="HM145" s="104"/>
      <c r="HN145" s="104"/>
      <c r="HO145" s="104"/>
      <c r="HP145" s="104"/>
      <c r="HQ145" s="104"/>
      <c r="HR145" s="104"/>
      <c r="HS145" s="104"/>
      <c r="HT145" s="104"/>
      <c r="HU145" s="104"/>
      <c r="HV145" s="104"/>
      <c r="HW145" s="104"/>
      <c r="HX145" s="104"/>
      <c r="HY145" s="104"/>
      <c r="HZ145" s="104"/>
      <c r="IA145" s="104"/>
      <c r="IB145" s="104"/>
      <c r="IC145" s="104"/>
      <c r="ID145" s="104"/>
      <c r="IE145" s="104"/>
      <c r="IF145" s="104"/>
      <c r="IG145" s="104"/>
      <c r="IH145" s="104"/>
      <c r="II145" s="104"/>
      <c r="IJ145" s="104"/>
      <c r="IK145" s="104"/>
      <c r="IL145" s="104"/>
      <c r="IM145" s="104"/>
      <c r="IN145" s="104"/>
      <c r="IO145" s="104"/>
      <c r="IP145" s="104"/>
      <c r="IQ145" s="104"/>
      <c r="IR145" s="104"/>
      <c r="IS145" s="104"/>
      <c r="IT145" s="104"/>
      <c r="IU145" s="104"/>
      <c r="IV145" s="104"/>
    </row>
    <row r="146" spans="1:256" s="106" customFormat="1" ht="15" customHeight="1">
      <c r="A146" s="173" t="s">
        <v>0</v>
      </c>
      <c r="B146" s="170" t="s">
        <v>76</v>
      </c>
      <c r="C146" s="204"/>
      <c r="D146" s="215"/>
      <c r="E146" s="215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4"/>
      <c r="AC146" s="256"/>
      <c r="AD146" s="144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  <c r="CD146" s="138"/>
      <c r="CE146" s="138"/>
      <c r="CF146" s="138"/>
      <c r="CG146" s="138"/>
      <c r="CH146" s="138"/>
      <c r="CI146" s="138"/>
      <c r="CJ146" s="138"/>
      <c r="CK146" s="138"/>
      <c r="CL146" s="138"/>
      <c r="CM146" s="138"/>
      <c r="CN146" s="138"/>
      <c r="CO146" s="138"/>
      <c r="CP146" s="138"/>
      <c r="CQ146" s="138"/>
      <c r="CR146" s="138"/>
      <c r="CS146" s="138"/>
      <c r="CT146" s="138"/>
      <c r="CU146" s="138"/>
      <c r="CV146" s="138"/>
      <c r="CW146" s="138"/>
      <c r="CX146" s="138"/>
      <c r="CY146" s="138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104"/>
      <c r="DV146" s="104"/>
      <c r="DW146" s="104"/>
      <c r="DX146" s="104"/>
      <c r="DY146" s="104"/>
      <c r="DZ146" s="104"/>
      <c r="EA146" s="104"/>
      <c r="EB146" s="104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04"/>
      <c r="EZ146" s="104"/>
      <c r="FA146" s="104"/>
      <c r="FB146" s="104"/>
      <c r="FC146" s="104"/>
      <c r="FD146" s="104"/>
      <c r="FE146" s="104"/>
      <c r="FF146" s="104"/>
      <c r="FG146" s="104"/>
      <c r="FH146" s="104"/>
      <c r="FI146" s="104"/>
      <c r="FJ146" s="104"/>
      <c r="FK146" s="104"/>
      <c r="FL146" s="104"/>
      <c r="FM146" s="104"/>
      <c r="FN146" s="104"/>
      <c r="FO146" s="104"/>
      <c r="FP146" s="104"/>
      <c r="FQ146" s="104"/>
      <c r="FR146" s="104"/>
      <c r="FS146" s="104"/>
      <c r="FT146" s="104"/>
      <c r="FU146" s="104"/>
      <c r="FV146" s="104"/>
      <c r="FW146" s="104"/>
      <c r="FX146" s="104"/>
      <c r="FY146" s="104"/>
      <c r="FZ146" s="104"/>
      <c r="GA146" s="104"/>
      <c r="GB146" s="104"/>
      <c r="GC146" s="104"/>
      <c r="GD146" s="104"/>
      <c r="GE146" s="104"/>
      <c r="GF146" s="104"/>
      <c r="GG146" s="104"/>
      <c r="GH146" s="104"/>
      <c r="GI146" s="104"/>
      <c r="GJ146" s="104"/>
      <c r="GK146" s="104"/>
      <c r="GL146" s="104"/>
      <c r="GM146" s="104"/>
      <c r="GN146" s="104"/>
      <c r="GO146" s="104"/>
      <c r="GP146" s="104"/>
      <c r="GQ146" s="104"/>
      <c r="GR146" s="104"/>
      <c r="GS146" s="104"/>
      <c r="GT146" s="104"/>
      <c r="GU146" s="104"/>
      <c r="GV146" s="104"/>
      <c r="GW146" s="104"/>
      <c r="GX146" s="104"/>
      <c r="GY146" s="104"/>
      <c r="GZ146" s="104"/>
      <c r="HA146" s="104"/>
      <c r="HB146" s="104"/>
      <c r="HC146" s="104"/>
      <c r="HD146" s="104"/>
      <c r="HE146" s="104"/>
      <c r="HF146" s="104"/>
      <c r="HG146" s="104"/>
      <c r="HH146" s="104"/>
      <c r="HI146" s="104"/>
      <c r="HJ146" s="104"/>
      <c r="HK146" s="104"/>
      <c r="HL146" s="104"/>
      <c r="HM146" s="104"/>
      <c r="HN146" s="104"/>
      <c r="HO146" s="104"/>
      <c r="HP146" s="104"/>
      <c r="HQ146" s="104"/>
      <c r="HR146" s="104"/>
      <c r="HS146" s="104"/>
      <c r="HT146" s="104"/>
      <c r="HU146" s="104"/>
      <c r="HV146" s="104"/>
      <c r="HW146" s="104"/>
      <c r="HX146" s="104"/>
      <c r="HY146" s="104"/>
      <c r="HZ146" s="104"/>
      <c r="IA146" s="104"/>
      <c r="IB146" s="104"/>
      <c r="IC146" s="104"/>
      <c r="ID146" s="104"/>
      <c r="IE146" s="104"/>
      <c r="IF146" s="104"/>
      <c r="IG146" s="104"/>
      <c r="IH146" s="104"/>
      <c r="II146" s="104"/>
      <c r="IJ146" s="104"/>
      <c r="IK146" s="104"/>
      <c r="IL146" s="104"/>
      <c r="IM146" s="104"/>
      <c r="IN146" s="104"/>
      <c r="IO146" s="104"/>
      <c r="IP146" s="104"/>
      <c r="IQ146" s="104"/>
      <c r="IR146" s="104"/>
      <c r="IS146" s="104"/>
      <c r="IT146" s="104"/>
      <c r="IU146" s="104"/>
      <c r="IV146" s="104"/>
    </row>
    <row r="147" spans="1:256" s="106" customFormat="1" ht="14.4" customHeight="1">
      <c r="A147" s="173" t="s">
        <v>0</v>
      </c>
      <c r="B147" s="127" t="s">
        <v>146</v>
      </c>
      <c r="C147" s="204"/>
      <c r="D147" s="216"/>
      <c r="E147" s="253">
        <v>50000</v>
      </c>
      <c r="F147" s="253">
        <v>50000</v>
      </c>
      <c r="G147" s="253">
        <v>50000</v>
      </c>
      <c r="H147" s="253">
        <v>50000</v>
      </c>
      <c r="I147" s="253">
        <v>50000</v>
      </c>
      <c r="J147" s="253">
        <v>50000</v>
      </c>
      <c r="K147" s="253">
        <v>50000</v>
      </c>
      <c r="L147" s="253">
        <v>50000</v>
      </c>
      <c r="M147" s="253">
        <v>50000</v>
      </c>
      <c r="N147" s="253">
        <v>50000</v>
      </c>
      <c r="O147" s="253">
        <v>50000</v>
      </c>
      <c r="P147" s="253">
        <v>50000</v>
      </c>
      <c r="Q147" s="253">
        <v>50000</v>
      </c>
      <c r="R147" s="253">
        <v>50000</v>
      </c>
      <c r="S147" s="253">
        <v>50000</v>
      </c>
      <c r="T147" s="253">
        <v>50000</v>
      </c>
      <c r="U147" s="253">
        <v>50000</v>
      </c>
      <c r="V147" s="253">
        <v>50000</v>
      </c>
      <c r="W147" s="253">
        <v>50000</v>
      </c>
      <c r="X147" s="253">
        <v>50000</v>
      </c>
      <c r="Y147" s="253">
        <v>50000</v>
      </c>
      <c r="Z147" s="253">
        <v>50000</v>
      </c>
      <c r="AA147" s="253">
        <v>50000</v>
      </c>
      <c r="AB147" s="210"/>
      <c r="AC147" s="210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  <c r="BZ147" s="138"/>
      <c r="CA147" s="138"/>
      <c r="CB147" s="138"/>
      <c r="CC147" s="138"/>
      <c r="CD147" s="138"/>
      <c r="CE147" s="138"/>
      <c r="CF147" s="138"/>
      <c r="CG147" s="138"/>
      <c r="CH147" s="138"/>
      <c r="CI147" s="138"/>
      <c r="CJ147" s="138"/>
      <c r="CK147" s="138"/>
      <c r="CL147" s="138"/>
      <c r="CM147" s="138"/>
      <c r="CN147" s="138"/>
      <c r="CO147" s="138"/>
      <c r="CP147" s="138"/>
      <c r="CQ147" s="138"/>
      <c r="CR147" s="138"/>
      <c r="CS147" s="138"/>
      <c r="CT147" s="138"/>
      <c r="CU147" s="138"/>
      <c r="CV147" s="138"/>
      <c r="CW147" s="138"/>
      <c r="CX147" s="138"/>
      <c r="CY147" s="138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  <c r="DW147" s="104"/>
      <c r="DX147" s="104"/>
      <c r="DY147" s="104"/>
      <c r="DZ147" s="104"/>
      <c r="EA147" s="104"/>
      <c r="EB147" s="104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104"/>
      <c r="FG147" s="104"/>
      <c r="FH147" s="104"/>
      <c r="FI147" s="104"/>
      <c r="FJ147" s="104"/>
      <c r="FK147" s="104"/>
      <c r="FL147" s="104"/>
      <c r="FM147" s="104"/>
      <c r="FN147" s="104"/>
      <c r="FO147" s="104"/>
      <c r="FP147" s="104"/>
      <c r="FQ147" s="104"/>
      <c r="FR147" s="104"/>
      <c r="FS147" s="104"/>
      <c r="FT147" s="104"/>
      <c r="FU147" s="104"/>
      <c r="FV147" s="104"/>
      <c r="FW147" s="104"/>
      <c r="FX147" s="104"/>
      <c r="FY147" s="104"/>
      <c r="FZ147" s="104"/>
      <c r="GA147" s="104"/>
      <c r="GB147" s="104"/>
      <c r="GC147" s="104"/>
      <c r="GD147" s="104"/>
      <c r="GE147" s="104"/>
      <c r="GF147" s="104"/>
      <c r="GG147" s="104"/>
      <c r="GH147" s="104"/>
      <c r="GI147" s="104"/>
      <c r="GJ147" s="104"/>
      <c r="GK147" s="104"/>
      <c r="GL147" s="104"/>
      <c r="GM147" s="104"/>
      <c r="GN147" s="104"/>
      <c r="GO147" s="104"/>
      <c r="GP147" s="104"/>
      <c r="GQ147" s="104"/>
      <c r="GR147" s="104"/>
      <c r="GS147" s="104"/>
      <c r="GT147" s="104"/>
      <c r="GU147" s="104"/>
      <c r="GV147" s="104"/>
      <c r="GW147" s="104"/>
      <c r="GX147" s="104"/>
      <c r="GY147" s="104"/>
      <c r="GZ147" s="104"/>
      <c r="HA147" s="104"/>
      <c r="HB147" s="104"/>
      <c r="HC147" s="104"/>
      <c r="HD147" s="104"/>
      <c r="HE147" s="104"/>
      <c r="HF147" s="104"/>
      <c r="HG147" s="104"/>
      <c r="HH147" s="104"/>
      <c r="HI147" s="104"/>
      <c r="HJ147" s="104"/>
      <c r="HK147" s="104"/>
      <c r="HL147" s="104"/>
      <c r="HM147" s="104"/>
      <c r="HN147" s="104"/>
      <c r="HO147" s="104"/>
      <c r="HP147" s="104"/>
      <c r="HQ147" s="104"/>
      <c r="HR147" s="104"/>
      <c r="HS147" s="104"/>
      <c r="HT147" s="104"/>
      <c r="HU147" s="104"/>
      <c r="HV147" s="104"/>
      <c r="HW147" s="104"/>
      <c r="HX147" s="104"/>
      <c r="HY147" s="104"/>
      <c r="HZ147" s="104"/>
      <c r="IA147" s="104"/>
      <c r="IB147" s="104"/>
      <c r="IC147" s="104"/>
      <c r="ID147" s="104"/>
      <c r="IE147" s="104"/>
      <c r="IF147" s="104"/>
      <c r="IG147" s="104"/>
      <c r="IH147" s="104"/>
      <c r="II147" s="104"/>
      <c r="IJ147" s="104"/>
      <c r="IK147" s="104"/>
      <c r="IL147" s="104"/>
      <c r="IM147" s="104"/>
      <c r="IN147" s="104"/>
      <c r="IO147" s="104"/>
      <c r="IP147" s="104"/>
      <c r="IQ147" s="104"/>
      <c r="IR147" s="104"/>
      <c r="IS147" s="104"/>
      <c r="IT147" s="104"/>
      <c r="IU147" s="104"/>
      <c r="IV147" s="104"/>
    </row>
    <row r="148" spans="1:256" s="106" customFormat="1" ht="15" customHeight="1">
      <c r="A148" s="173" t="s">
        <v>0</v>
      </c>
      <c r="B148" s="170" t="s">
        <v>77</v>
      </c>
      <c r="C148" s="204"/>
      <c r="D148" s="215"/>
      <c r="E148" s="215"/>
      <c r="F148" s="253">
        <v>5000</v>
      </c>
      <c r="G148" s="253">
        <v>5000</v>
      </c>
      <c r="H148" s="253">
        <v>5000</v>
      </c>
      <c r="I148" s="253">
        <v>5000</v>
      </c>
      <c r="J148" s="253">
        <v>5000</v>
      </c>
      <c r="K148" s="253">
        <v>5000</v>
      </c>
      <c r="L148" s="253">
        <v>5000</v>
      </c>
      <c r="M148" s="253">
        <v>5000</v>
      </c>
      <c r="N148" s="253">
        <v>5000</v>
      </c>
      <c r="O148" s="253">
        <v>5000</v>
      </c>
      <c r="P148" s="253">
        <v>5000</v>
      </c>
      <c r="Q148" s="253">
        <v>5000</v>
      </c>
      <c r="R148" s="253">
        <v>5000</v>
      </c>
      <c r="S148" s="253">
        <v>5000</v>
      </c>
      <c r="T148" s="253">
        <v>5000</v>
      </c>
      <c r="U148" s="253">
        <v>5000</v>
      </c>
      <c r="V148" s="253">
        <v>5000</v>
      </c>
      <c r="W148" s="253">
        <v>5000</v>
      </c>
      <c r="X148" s="253">
        <v>5000</v>
      </c>
      <c r="Y148" s="253">
        <v>5000</v>
      </c>
      <c r="Z148" s="253">
        <v>5000</v>
      </c>
      <c r="AA148" s="253">
        <v>5000</v>
      </c>
      <c r="AB148" s="204"/>
      <c r="AC148" s="217"/>
      <c r="AD148" s="144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  <c r="BZ148" s="138"/>
      <c r="CA148" s="138"/>
      <c r="CB148" s="138"/>
      <c r="CC148" s="138"/>
      <c r="CD148" s="138"/>
      <c r="CE148" s="138"/>
      <c r="CF148" s="138"/>
      <c r="CG148" s="138"/>
      <c r="CH148" s="138"/>
      <c r="CI148" s="138"/>
      <c r="CJ148" s="138"/>
      <c r="CK148" s="138"/>
      <c r="CL148" s="138"/>
      <c r="CM148" s="138"/>
      <c r="CN148" s="138"/>
      <c r="CO148" s="138"/>
      <c r="CP148" s="138"/>
      <c r="CQ148" s="138"/>
      <c r="CR148" s="138"/>
      <c r="CS148" s="138"/>
      <c r="CT148" s="138"/>
      <c r="CU148" s="138"/>
      <c r="CV148" s="138"/>
      <c r="CW148" s="138"/>
      <c r="CX148" s="138"/>
      <c r="CY148" s="138"/>
      <c r="CZ148" s="104"/>
      <c r="DA148" s="104"/>
      <c r="DB148" s="104"/>
      <c r="DC148" s="104"/>
      <c r="DD148" s="104"/>
      <c r="DE148" s="104"/>
      <c r="DF148" s="104"/>
      <c r="DG148" s="104"/>
      <c r="DH148" s="104"/>
      <c r="DI148" s="104"/>
      <c r="DJ148" s="104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104"/>
      <c r="DV148" s="104"/>
      <c r="DW148" s="104"/>
      <c r="DX148" s="104"/>
      <c r="DY148" s="104"/>
      <c r="DZ148" s="104"/>
      <c r="EA148" s="104"/>
      <c r="EB148" s="104"/>
      <c r="EC148" s="104"/>
      <c r="ED148" s="104"/>
      <c r="EE148" s="104"/>
      <c r="EF148" s="104"/>
      <c r="EG148" s="104"/>
      <c r="EH148" s="104"/>
      <c r="EI148" s="104"/>
      <c r="EJ148" s="104"/>
      <c r="EK148" s="104"/>
      <c r="EL148" s="104"/>
      <c r="EM148" s="104"/>
      <c r="EN148" s="104"/>
      <c r="EO148" s="104"/>
      <c r="EP148" s="104"/>
      <c r="EQ148" s="104"/>
      <c r="ER148" s="104"/>
      <c r="ES148" s="104"/>
      <c r="ET148" s="104"/>
      <c r="EU148" s="104"/>
      <c r="EV148" s="104"/>
      <c r="EW148" s="104"/>
      <c r="EX148" s="104"/>
      <c r="EY148" s="104"/>
      <c r="EZ148" s="104"/>
      <c r="FA148" s="104"/>
      <c r="FB148" s="104"/>
      <c r="FC148" s="104"/>
      <c r="FD148" s="104"/>
      <c r="FE148" s="104"/>
      <c r="FF148" s="104"/>
      <c r="FG148" s="104"/>
      <c r="FH148" s="104"/>
      <c r="FI148" s="104"/>
      <c r="FJ148" s="104"/>
      <c r="FK148" s="104"/>
      <c r="FL148" s="104"/>
      <c r="FM148" s="104"/>
      <c r="FN148" s="104"/>
      <c r="FO148" s="104"/>
      <c r="FP148" s="104"/>
      <c r="FQ148" s="104"/>
      <c r="FR148" s="104"/>
      <c r="FS148" s="104"/>
      <c r="FT148" s="104"/>
      <c r="FU148" s="104"/>
      <c r="FV148" s="104"/>
      <c r="FW148" s="104"/>
      <c r="FX148" s="104"/>
      <c r="FY148" s="104"/>
      <c r="FZ148" s="104"/>
      <c r="GA148" s="104"/>
      <c r="GB148" s="104"/>
      <c r="GC148" s="104"/>
      <c r="GD148" s="104"/>
      <c r="GE148" s="104"/>
      <c r="GF148" s="104"/>
      <c r="GG148" s="104"/>
      <c r="GH148" s="104"/>
      <c r="GI148" s="104"/>
      <c r="GJ148" s="104"/>
      <c r="GK148" s="104"/>
      <c r="GL148" s="104"/>
      <c r="GM148" s="104"/>
      <c r="GN148" s="104"/>
      <c r="GO148" s="104"/>
      <c r="GP148" s="104"/>
      <c r="GQ148" s="104"/>
      <c r="GR148" s="104"/>
      <c r="GS148" s="104"/>
      <c r="GT148" s="104"/>
      <c r="GU148" s="104"/>
      <c r="GV148" s="104"/>
      <c r="GW148" s="104"/>
      <c r="GX148" s="104"/>
      <c r="GY148" s="104"/>
      <c r="GZ148" s="104"/>
      <c r="HA148" s="104"/>
      <c r="HB148" s="104"/>
      <c r="HC148" s="104"/>
      <c r="HD148" s="104"/>
      <c r="HE148" s="104"/>
      <c r="HF148" s="104"/>
      <c r="HG148" s="104"/>
      <c r="HH148" s="104"/>
      <c r="HI148" s="104"/>
      <c r="HJ148" s="104"/>
      <c r="HK148" s="104"/>
      <c r="HL148" s="104"/>
      <c r="HM148" s="104"/>
      <c r="HN148" s="104"/>
      <c r="HO148" s="104"/>
      <c r="HP148" s="104"/>
      <c r="HQ148" s="104"/>
      <c r="HR148" s="104"/>
      <c r="HS148" s="104"/>
      <c r="HT148" s="104"/>
      <c r="HU148" s="104"/>
      <c r="HV148" s="104"/>
      <c r="HW148" s="104"/>
      <c r="HX148" s="104"/>
      <c r="HY148" s="104"/>
      <c r="HZ148" s="104"/>
      <c r="IA148" s="104"/>
      <c r="IB148" s="104"/>
      <c r="IC148" s="104"/>
      <c r="ID148" s="104"/>
      <c r="IE148" s="104"/>
      <c r="IF148" s="104"/>
      <c r="IG148" s="104"/>
      <c r="IH148" s="104"/>
      <c r="II148" s="104"/>
      <c r="IJ148" s="104"/>
      <c r="IK148" s="104"/>
      <c r="IL148" s="104"/>
      <c r="IM148" s="104"/>
      <c r="IN148" s="104"/>
      <c r="IO148" s="104"/>
      <c r="IP148" s="104"/>
      <c r="IQ148" s="104"/>
      <c r="IR148" s="104"/>
      <c r="IS148" s="104"/>
      <c r="IT148" s="104"/>
      <c r="IU148" s="104"/>
      <c r="IV148" s="104"/>
    </row>
    <row r="149" spans="1:256" s="106" customFormat="1" ht="15" customHeight="1">
      <c r="A149" s="173" t="s">
        <v>0</v>
      </c>
      <c r="B149" s="170" t="s">
        <v>147</v>
      </c>
      <c r="C149" s="204"/>
      <c r="D149" s="253">
        <v>30000</v>
      </c>
      <c r="E149" s="253">
        <v>30000</v>
      </c>
      <c r="F149" s="253">
        <v>30000</v>
      </c>
      <c r="G149" s="253">
        <v>30000</v>
      </c>
      <c r="H149" s="253">
        <v>30000</v>
      </c>
      <c r="I149" s="253">
        <v>30000</v>
      </c>
      <c r="J149" s="253">
        <v>30000</v>
      </c>
      <c r="K149" s="253">
        <v>30000</v>
      </c>
      <c r="L149" s="253">
        <v>30000</v>
      </c>
      <c r="M149" s="253">
        <v>30000</v>
      </c>
      <c r="N149" s="253">
        <v>30000</v>
      </c>
      <c r="O149" s="253">
        <v>30000</v>
      </c>
      <c r="P149" s="253">
        <v>30000</v>
      </c>
      <c r="Q149" s="253">
        <v>30000</v>
      </c>
      <c r="R149" s="253">
        <v>30000</v>
      </c>
      <c r="S149" s="253">
        <v>30000</v>
      </c>
      <c r="T149" s="253">
        <v>30000</v>
      </c>
      <c r="U149" s="253">
        <v>30000</v>
      </c>
      <c r="V149" s="253">
        <v>30000</v>
      </c>
      <c r="W149" s="253">
        <v>30000</v>
      </c>
      <c r="X149" s="253">
        <v>30000</v>
      </c>
      <c r="Y149" s="253">
        <v>30000</v>
      </c>
      <c r="Z149" s="253">
        <v>30000</v>
      </c>
      <c r="AA149" s="253">
        <v>30000</v>
      </c>
      <c r="AB149" s="204"/>
      <c r="AC149" s="217"/>
      <c r="AD149" s="144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38"/>
      <c r="BX149" s="138"/>
      <c r="BY149" s="138"/>
      <c r="BZ149" s="138"/>
      <c r="CA149" s="138"/>
      <c r="CB149" s="138"/>
      <c r="CC149" s="138"/>
      <c r="CD149" s="138"/>
      <c r="CE149" s="138"/>
      <c r="CF149" s="138"/>
      <c r="CG149" s="138"/>
      <c r="CH149" s="138"/>
      <c r="CI149" s="138"/>
      <c r="CJ149" s="138"/>
      <c r="CK149" s="138"/>
      <c r="CL149" s="138"/>
      <c r="CM149" s="138"/>
      <c r="CN149" s="138"/>
      <c r="CO149" s="138"/>
      <c r="CP149" s="138"/>
      <c r="CQ149" s="138"/>
      <c r="CR149" s="138"/>
      <c r="CS149" s="138"/>
      <c r="CT149" s="138"/>
      <c r="CU149" s="138"/>
      <c r="CV149" s="138"/>
      <c r="CW149" s="138"/>
      <c r="CX149" s="138"/>
      <c r="CY149" s="138"/>
      <c r="CZ149" s="104"/>
      <c r="DA149" s="104"/>
      <c r="DB149" s="104"/>
      <c r="DC149" s="104"/>
      <c r="DD149" s="104"/>
      <c r="DE149" s="104"/>
      <c r="DF149" s="104"/>
      <c r="DG149" s="104"/>
      <c r="DH149" s="104"/>
      <c r="DI149" s="104"/>
      <c r="DJ149" s="104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104"/>
      <c r="DV149" s="104"/>
      <c r="DW149" s="104"/>
      <c r="DX149" s="104"/>
      <c r="DY149" s="104"/>
      <c r="DZ149" s="104"/>
      <c r="EA149" s="104"/>
      <c r="EB149" s="104"/>
      <c r="EC149" s="104"/>
      <c r="ED149" s="104"/>
      <c r="EE149" s="104"/>
      <c r="EF149" s="104"/>
      <c r="EG149" s="104"/>
      <c r="EH149" s="104"/>
      <c r="EI149" s="104"/>
      <c r="EJ149" s="104"/>
      <c r="EK149" s="104"/>
      <c r="EL149" s="104"/>
      <c r="EM149" s="104"/>
      <c r="EN149" s="104"/>
      <c r="EO149" s="104"/>
      <c r="EP149" s="104"/>
      <c r="EQ149" s="104"/>
      <c r="ER149" s="104"/>
      <c r="ES149" s="104"/>
      <c r="ET149" s="104"/>
      <c r="EU149" s="104"/>
      <c r="EV149" s="104"/>
      <c r="EW149" s="104"/>
      <c r="EX149" s="104"/>
      <c r="EY149" s="104"/>
      <c r="EZ149" s="104"/>
      <c r="FA149" s="104"/>
      <c r="FB149" s="104"/>
      <c r="FC149" s="104"/>
      <c r="FD149" s="104"/>
      <c r="FE149" s="104"/>
      <c r="FF149" s="104"/>
      <c r="FG149" s="104"/>
      <c r="FH149" s="104"/>
      <c r="FI149" s="104"/>
      <c r="FJ149" s="104"/>
      <c r="FK149" s="104"/>
      <c r="FL149" s="104"/>
      <c r="FM149" s="104"/>
      <c r="FN149" s="104"/>
      <c r="FO149" s="104"/>
      <c r="FP149" s="104"/>
      <c r="FQ149" s="104"/>
      <c r="FR149" s="104"/>
      <c r="FS149" s="104"/>
      <c r="FT149" s="104"/>
      <c r="FU149" s="104"/>
      <c r="FV149" s="104"/>
      <c r="FW149" s="104"/>
      <c r="FX149" s="104"/>
      <c r="FY149" s="104"/>
      <c r="FZ149" s="104"/>
      <c r="GA149" s="104"/>
      <c r="GB149" s="104"/>
      <c r="GC149" s="104"/>
      <c r="GD149" s="104"/>
      <c r="GE149" s="104"/>
      <c r="GF149" s="104"/>
      <c r="GG149" s="104"/>
      <c r="GH149" s="104"/>
      <c r="GI149" s="104"/>
      <c r="GJ149" s="104"/>
      <c r="GK149" s="104"/>
      <c r="GL149" s="104"/>
      <c r="GM149" s="104"/>
      <c r="GN149" s="104"/>
      <c r="GO149" s="104"/>
      <c r="GP149" s="104"/>
      <c r="GQ149" s="104"/>
      <c r="GR149" s="104"/>
      <c r="GS149" s="104"/>
      <c r="GT149" s="104"/>
      <c r="GU149" s="104"/>
      <c r="GV149" s="104"/>
      <c r="GW149" s="104"/>
      <c r="GX149" s="104"/>
      <c r="GY149" s="104"/>
      <c r="GZ149" s="104"/>
      <c r="HA149" s="104"/>
      <c r="HB149" s="104"/>
      <c r="HC149" s="104"/>
      <c r="HD149" s="104"/>
      <c r="HE149" s="104"/>
      <c r="HF149" s="104"/>
      <c r="HG149" s="104"/>
      <c r="HH149" s="104"/>
      <c r="HI149" s="104"/>
      <c r="HJ149" s="104"/>
      <c r="HK149" s="104"/>
      <c r="HL149" s="104"/>
      <c r="HM149" s="104"/>
      <c r="HN149" s="104"/>
      <c r="HO149" s="104"/>
      <c r="HP149" s="104"/>
      <c r="HQ149" s="104"/>
      <c r="HR149" s="104"/>
      <c r="HS149" s="104"/>
      <c r="HT149" s="104"/>
      <c r="HU149" s="104"/>
      <c r="HV149" s="104"/>
      <c r="HW149" s="104"/>
      <c r="HX149" s="104"/>
      <c r="HY149" s="104"/>
      <c r="HZ149" s="104"/>
      <c r="IA149" s="104"/>
      <c r="IB149" s="104"/>
      <c r="IC149" s="104"/>
      <c r="ID149" s="104"/>
      <c r="IE149" s="104"/>
      <c r="IF149" s="104"/>
      <c r="IG149" s="104"/>
      <c r="IH149" s="104"/>
      <c r="II149" s="104"/>
      <c r="IJ149" s="104"/>
      <c r="IK149" s="104"/>
      <c r="IL149" s="104"/>
      <c r="IM149" s="104"/>
      <c r="IN149" s="104"/>
      <c r="IO149" s="104"/>
      <c r="IP149" s="104"/>
      <c r="IQ149" s="104"/>
      <c r="IR149" s="104"/>
      <c r="IS149" s="104"/>
      <c r="IT149" s="104"/>
      <c r="IU149" s="104"/>
      <c r="IV149" s="104"/>
    </row>
    <row r="150" spans="1:256" s="106" customFormat="1" ht="15" customHeight="1">
      <c r="A150" s="173" t="s">
        <v>0</v>
      </c>
      <c r="B150" s="328" t="s">
        <v>78</v>
      </c>
      <c r="C150" s="204"/>
      <c r="D150" s="253"/>
      <c r="E150" s="253">
        <v>150000</v>
      </c>
      <c r="F150" s="253">
        <v>150000</v>
      </c>
      <c r="G150" s="253">
        <v>150000</v>
      </c>
      <c r="H150" s="253">
        <v>150000</v>
      </c>
      <c r="I150" s="253">
        <v>150000</v>
      </c>
      <c r="J150" s="253">
        <v>150000</v>
      </c>
      <c r="K150" s="253">
        <v>150000</v>
      </c>
      <c r="L150" s="253">
        <v>150000</v>
      </c>
      <c r="M150" s="253">
        <v>150000</v>
      </c>
      <c r="N150" s="253">
        <v>150000</v>
      </c>
      <c r="O150" s="253">
        <v>150000</v>
      </c>
      <c r="P150" s="253">
        <v>150000</v>
      </c>
      <c r="Q150" s="253">
        <v>150000</v>
      </c>
      <c r="R150" s="253">
        <v>150000</v>
      </c>
      <c r="S150" s="253">
        <v>150000</v>
      </c>
      <c r="T150" s="253">
        <v>150000</v>
      </c>
      <c r="U150" s="253">
        <v>150000</v>
      </c>
      <c r="V150" s="253">
        <v>150000</v>
      </c>
      <c r="W150" s="253">
        <v>150000</v>
      </c>
      <c r="X150" s="253">
        <v>150000</v>
      </c>
      <c r="Y150" s="253">
        <v>150000</v>
      </c>
      <c r="Z150" s="253">
        <v>150000</v>
      </c>
      <c r="AA150" s="253">
        <v>150000</v>
      </c>
      <c r="AB150" s="254"/>
      <c r="AC150" s="256"/>
      <c r="AD150" s="144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  <c r="BZ150" s="138"/>
      <c r="CA150" s="138"/>
      <c r="CB150" s="138"/>
      <c r="CC150" s="138"/>
      <c r="CD150" s="138"/>
      <c r="CE150" s="138"/>
      <c r="CF150" s="138"/>
      <c r="CG150" s="138"/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138"/>
      <c r="CS150" s="138"/>
      <c r="CT150" s="138"/>
      <c r="CU150" s="138"/>
      <c r="CV150" s="138"/>
      <c r="CW150" s="138"/>
      <c r="CX150" s="138"/>
      <c r="CY150" s="138"/>
      <c r="CZ150" s="104"/>
      <c r="DA150" s="104"/>
      <c r="DB150" s="104"/>
      <c r="DC150" s="104"/>
      <c r="DD150" s="104"/>
      <c r="DE150" s="104"/>
      <c r="DF150" s="104"/>
      <c r="DG150" s="104"/>
      <c r="DH150" s="104"/>
      <c r="DI150" s="104"/>
      <c r="DJ150" s="104"/>
      <c r="DK150" s="104"/>
      <c r="DL150" s="104"/>
      <c r="DM150" s="104"/>
      <c r="DN150" s="104"/>
      <c r="DO150" s="104"/>
      <c r="DP150" s="104"/>
      <c r="DQ150" s="104"/>
      <c r="DR150" s="104"/>
      <c r="DS150" s="104"/>
      <c r="DT150" s="104"/>
      <c r="DU150" s="104"/>
      <c r="DV150" s="104"/>
      <c r="DW150" s="104"/>
      <c r="DX150" s="104"/>
      <c r="DY150" s="104"/>
      <c r="DZ150" s="104"/>
      <c r="EA150" s="104"/>
      <c r="EB150" s="104"/>
      <c r="EC150" s="104"/>
      <c r="ED150" s="104"/>
      <c r="EE150" s="104"/>
      <c r="EF150" s="104"/>
      <c r="EG150" s="104"/>
      <c r="EH150" s="104"/>
      <c r="EI150" s="104"/>
      <c r="EJ150" s="104"/>
      <c r="EK150" s="104"/>
      <c r="EL150" s="104"/>
      <c r="EM150" s="104"/>
      <c r="EN150" s="104"/>
      <c r="EO150" s="104"/>
      <c r="EP150" s="104"/>
      <c r="EQ150" s="104"/>
      <c r="ER150" s="104"/>
      <c r="ES150" s="104"/>
      <c r="ET150" s="104"/>
      <c r="EU150" s="104"/>
      <c r="EV150" s="104"/>
      <c r="EW150" s="104"/>
      <c r="EX150" s="104"/>
      <c r="EY150" s="104"/>
      <c r="EZ150" s="104"/>
      <c r="FA150" s="104"/>
      <c r="FB150" s="104"/>
      <c r="FC150" s="104"/>
      <c r="FD150" s="104"/>
      <c r="FE150" s="104"/>
      <c r="FF150" s="104"/>
      <c r="FG150" s="104"/>
      <c r="FH150" s="104"/>
      <c r="FI150" s="104"/>
      <c r="FJ150" s="104"/>
      <c r="FK150" s="104"/>
      <c r="FL150" s="104"/>
      <c r="FM150" s="104"/>
      <c r="FN150" s="104"/>
      <c r="FO150" s="104"/>
      <c r="FP150" s="104"/>
      <c r="FQ150" s="104"/>
      <c r="FR150" s="104"/>
      <c r="FS150" s="104"/>
      <c r="FT150" s="104"/>
      <c r="FU150" s="104"/>
      <c r="FV150" s="104"/>
      <c r="FW150" s="104"/>
      <c r="FX150" s="104"/>
      <c r="FY150" s="104"/>
      <c r="FZ150" s="104"/>
      <c r="GA150" s="104"/>
      <c r="GB150" s="104"/>
      <c r="GC150" s="104"/>
      <c r="GD150" s="104"/>
      <c r="GE150" s="104"/>
      <c r="GF150" s="104"/>
      <c r="GG150" s="104"/>
      <c r="GH150" s="104"/>
      <c r="GI150" s="104"/>
      <c r="GJ150" s="104"/>
      <c r="GK150" s="104"/>
      <c r="GL150" s="104"/>
      <c r="GM150" s="104"/>
      <c r="GN150" s="104"/>
      <c r="GO150" s="104"/>
      <c r="GP150" s="104"/>
      <c r="GQ150" s="104"/>
      <c r="GR150" s="104"/>
      <c r="GS150" s="104"/>
      <c r="GT150" s="104"/>
      <c r="GU150" s="104"/>
      <c r="GV150" s="104"/>
      <c r="GW150" s="104"/>
      <c r="GX150" s="104"/>
      <c r="GY150" s="104"/>
      <c r="GZ150" s="104"/>
      <c r="HA150" s="104"/>
      <c r="HB150" s="104"/>
      <c r="HC150" s="104"/>
      <c r="HD150" s="104"/>
      <c r="HE150" s="104"/>
      <c r="HF150" s="104"/>
      <c r="HG150" s="104"/>
      <c r="HH150" s="104"/>
      <c r="HI150" s="104"/>
      <c r="HJ150" s="104"/>
      <c r="HK150" s="104"/>
      <c r="HL150" s="104"/>
      <c r="HM150" s="104"/>
      <c r="HN150" s="104"/>
      <c r="HO150" s="104"/>
      <c r="HP150" s="104"/>
      <c r="HQ150" s="104"/>
      <c r="HR150" s="104"/>
      <c r="HS150" s="104"/>
      <c r="HT150" s="104"/>
      <c r="HU150" s="104"/>
      <c r="HV150" s="104"/>
      <c r="HW150" s="104"/>
      <c r="HX150" s="104"/>
      <c r="HY150" s="104"/>
      <c r="HZ150" s="104"/>
      <c r="IA150" s="104"/>
      <c r="IB150" s="104"/>
      <c r="IC150" s="104"/>
      <c r="ID150" s="104"/>
      <c r="IE150" s="104"/>
      <c r="IF150" s="104"/>
      <c r="IG150" s="104"/>
      <c r="IH150" s="104"/>
      <c r="II150" s="104"/>
      <c r="IJ150" s="104"/>
      <c r="IK150" s="104"/>
      <c r="IL150" s="104"/>
      <c r="IM150" s="104"/>
      <c r="IN150" s="104"/>
      <c r="IO150" s="104"/>
      <c r="IP150" s="104"/>
      <c r="IQ150" s="104"/>
      <c r="IR150" s="104"/>
      <c r="IS150" s="104"/>
      <c r="IT150" s="104"/>
      <c r="IU150" s="104"/>
      <c r="IV150" s="104"/>
    </row>
    <row r="151" spans="1:256" s="106" customFormat="1" ht="15" customHeight="1">
      <c r="C151" s="204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15"/>
      <c r="AB151" s="204"/>
      <c r="AC151" s="217"/>
      <c r="AD151" s="144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8"/>
      <c r="BW151" s="138"/>
      <c r="BX151" s="138"/>
      <c r="BY151" s="138"/>
      <c r="BZ151" s="138"/>
      <c r="CA151" s="138"/>
      <c r="CB151" s="138"/>
      <c r="CC151" s="138"/>
      <c r="CD151" s="138"/>
      <c r="CE151" s="138"/>
      <c r="CF151" s="138"/>
      <c r="CG151" s="138"/>
      <c r="CH151" s="138"/>
      <c r="CI151" s="138"/>
      <c r="CJ151" s="138"/>
      <c r="CK151" s="138"/>
      <c r="CL151" s="138"/>
      <c r="CM151" s="138"/>
      <c r="CN151" s="138"/>
      <c r="CO151" s="138"/>
      <c r="CP151" s="138"/>
      <c r="CQ151" s="138"/>
      <c r="CR151" s="138"/>
      <c r="CS151" s="138"/>
      <c r="CT151" s="138"/>
      <c r="CU151" s="138"/>
      <c r="CV151" s="138"/>
      <c r="CW151" s="138"/>
      <c r="CX151" s="138"/>
      <c r="CY151" s="138"/>
      <c r="CZ151" s="104"/>
      <c r="DA151" s="104"/>
      <c r="DB151" s="104"/>
      <c r="DC151" s="104"/>
      <c r="DD151" s="104"/>
      <c r="DE151" s="104"/>
      <c r="DF151" s="104"/>
      <c r="DG151" s="104"/>
      <c r="DH151" s="104"/>
      <c r="DI151" s="104"/>
      <c r="DJ151" s="104"/>
      <c r="DK151" s="104"/>
      <c r="DL151" s="104"/>
      <c r="DM151" s="104"/>
      <c r="DN151" s="104"/>
      <c r="DO151" s="104"/>
      <c r="DP151" s="104"/>
      <c r="DQ151" s="104"/>
      <c r="DR151" s="104"/>
      <c r="DS151" s="104"/>
      <c r="DT151" s="104"/>
      <c r="DU151" s="104"/>
      <c r="DV151" s="104"/>
      <c r="DW151" s="104"/>
      <c r="DX151" s="104"/>
      <c r="DY151" s="104"/>
      <c r="DZ151" s="104"/>
      <c r="EA151" s="104"/>
      <c r="EB151" s="104"/>
      <c r="EC151" s="104"/>
      <c r="ED151" s="104"/>
      <c r="EE151" s="104"/>
      <c r="EF151" s="104"/>
      <c r="EG151" s="104"/>
      <c r="EH151" s="104"/>
      <c r="EI151" s="104"/>
      <c r="EJ151" s="104"/>
      <c r="EK151" s="104"/>
      <c r="EL151" s="104"/>
      <c r="EM151" s="104"/>
      <c r="EN151" s="104"/>
      <c r="EO151" s="104"/>
      <c r="EP151" s="104"/>
      <c r="EQ151" s="104"/>
      <c r="ER151" s="104"/>
      <c r="ES151" s="104"/>
      <c r="ET151" s="104"/>
      <c r="EU151" s="104"/>
      <c r="EV151" s="104"/>
      <c r="EW151" s="104"/>
      <c r="EX151" s="104"/>
      <c r="EY151" s="104"/>
      <c r="EZ151" s="104"/>
      <c r="FA151" s="104"/>
      <c r="FB151" s="104"/>
      <c r="FC151" s="104"/>
      <c r="FD151" s="104"/>
      <c r="FE151" s="104"/>
      <c r="FF151" s="104"/>
      <c r="FG151" s="104"/>
      <c r="FH151" s="104"/>
      <c r="FI151" s="104"/>
      <c r="FJ151" s="104"/>
      <c r="FK151" s="104"/>
      <c r="FL151" s="104"/>
      <c r="FM151" s="104"/>
      <c r="FN151" s="104"/>
      <c r="FO151" s="104"/>
      <c r="FP151" s="104"/>
      <c r="FQ151" s="104"/>
      <c r="FR151" s="104"/>
      <c r="FS151" s="104"/>
      <c r="FT151" s="104"/>
      <c r="FU151" s="104"/>
      <c r="FV151" s="104"/>
      <c r="FW151" s="104"/>
      <c r="FX151" s="104"/>
      <c r="FY151" s="104"/>
      <c r="FZ151" s="104"/>
      <c r="GA151" s="104"/>
      <c r="GB151" s="104"/>
      <c r="GC151" s="104"/>
      <c r="GD151" s="104"/>
      <c r="GE151" s="104"/>
      <c r="GF151" s="104"/>
      <c r="GG151" s="104"/>
      <c r="GH151" s="104"/>
      <c r="GI151" s="104"/>
      <c r="GJ151" s="104"/>
      <c r="GK151" s="104"/>
      <c r="GL151" s="104"/>
      <c r="GM151" s="104"/>
      <c r="GN151" s="104"/>
      <c r="GO151" s="104"/>
      <c r="GP151" s="104"/>
      <c r="GQ151" s="104"/>
      <c r="GR151" s="104"/>
      <c r="GS151" s="104"/>
      <c r="GT151" s="104"/>
      <c r="GU151" s="104"/>
      <c r="GV151" s="104"/>
      <c r="GW151" s="104"/>
      <c r="GX151" s="104"/>
      <c r="GY151" s="104"/>
      <c r="GZ151" s="104"/>
      <c r="HA151" s="104"/>
      <c r="HB151" s="104"/>
      <c r="HC151" s="104"/>
      <c r="HD151" s="104"/>
      <c r="HE151" s="104"/>
      <c r="HF151" s="104"/>
      <c r="HG151" s="104"/>
      <c r="HH151" s="104"/>
      <c r="HI151" s="104"/>
      <c r="HJ151" s="104"/>
      <c r="HK151" s="104"/>
      <c r="HL151" s="104"/>
      <c r="HM151" s="104"/>
      <c r="HN151" s="104"/>
      <c r="HO151" s="104"/>
      <c r="HP151" s="104"/>
      <c r="HQ151" s="104"/>
      <c r="HR151" s="104"/>
      <c r="HS151" s="104"/>
      <c r="HT151" s="104"/>
      <c r="HU151" s="104"/>
      <c r="HV151" s="104"/>
      <c r="HW151" s="104"/>
      <c r="HX151" s="104"/>
      <c r="HY151" s="104"/>
      <c r="HZ151" s="104"/>
      <c r="IA151" s="104"/>
      <c r="IB151" s="104"/>
      <c r="IC151" s="104"/>
      <c r="ID151" s="104"/>
      <c r="IE151" s="104"/>
      <c r="IF151" s="104"/>
      <c r="IG151" s="104"/>
      <c r="IH151" s="104"/>
      <c r="II151" s="104"/>
      <c r="IJ151" s="104"/>
      <c r="IK151" s="104"/>
      <c r="IL151" s="104"/>
      <c r="IM151" s="104"/>
      <c r="IN151" s="104"/>
      <c r="IO151" s="104"/>
      <c r="IP151" s="104"/>
      <c r="IQ151" s="104"/>
      <c r="IR151" s="104"/>
      <c r="IS151" s="104"/>
      <c r="IT151" s="104"/>
      <c r="IU151" s="104"/>
      <c r="IV151" s="104"/>
    </row>
    <row r="152" spans="1:256" s="106" customFormat="1" ht="15" customHeight="1">
      <c r="C152" s="204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15"/>
      <c r="AB152" s="204"/>
      <c r="AC152" s="217"/>
      <c r="AD152" s="144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  <c r="CD152" s="138"/>
      <c r="CE152" s="138"/>
      <c r="CF152" s="138"/>
      <c r="CG152" s="138"/>
      <c r="CH152" s="138"/>
      <c r="CI152" s="138"/>
      <c r="CJ152" s="138"/>
      <c r="CK152" s="138"/>
      <c r="CL152" s="138"/>
      <c r="CM152" s="138"/>
      <c r="CN152" s="138"/>
      <c r="CO152" s="138"/>
      <c r="CP152" s="138"/>
      <c r="CQ152" s="138"/>
      <c r="CR152" s="138"/>
      <c r="CS152" s="138"/>
      <c r="CT152" s="138"/>
      <c r="CU152" s="138"/>
      <c r="CV152" s="138"/>
      <c r="CW152" s="138"/>
      <c r="CX152" s="138"/>
      <c r="CY152" s="138"/>
      <c r="CZ152" s="104"/>
      <c r="DA152" s="104"/>
      <c r="DB152" s="104"/>
      <c r="DC152" s="104"/>
      <c r="DD152" s="104"/>
      <c r="DE152" s="104"/>
      <c r="DF152" s="104"/>
      <c r="DG152" s="104"/>
      <c r="DH152" s="104"/>
      <c r="DI152" s="104"/>
      <c r="DJ152" s="104"/>
      <c r="DK152" s="104"/>
      <c r="DL152" s="104"/>
      <c r="DM152" s="104"/>
      <c r="DN152" s="104"/>
      <c r="DO152" s="104"/>
      <c r="DP152" s="104"/>
      <c r="DQ152" s="104"/>
      <c r="DR152" s="104"/>
      <c r="DS152" s="104"/>
      <c r="DT152" s="104"/>
      <c r="DU152" s="104"/>
      <c r="DV152" s="104"/>
      <c r="DW152" s="104"/>
      <c r="DX152" s="104"/>
      <c r="DY152" s="104"/>
      <c r="DZ152" s="104"/>
      <c r="EA152" s="104"/>
      <c r="EB152" s="104"/>
      <c r="EC152" s="104"/>
      <c r="ED152" s="104"/>
      <c r="EE152" s="104"/>
      <c r="EF152" s="104"/>
      <c r="EG152" s="104"/>
      <c r="EH152" s="104"/>
      <c r="EI152" s="104"/>
      <c r="EJ152" s="104"/>
      <c r="EK152" s="104"/>
      <c r="EL152" s="104"/>
      <c r="EM152" s="104"/>
      <c r="EN152" s="104"/>
      <c r="EO152" s="104"/>
      <c r="EP152" s="104"/>
      <c r="EQ152" s="104"/>
      <c r="ER152" s="104"/>
      <c r="ES152" s="104"/>
      <c r="ET152" s="104"/>
      <c r="EU152" s="104"/>
      <c r="EV152" s="104"/>
      <c r="EW152" s="104"/>
      <c r="EX152" s="104"/>
      <c r="EY152" s="104"/>
      <c r="EZ152" s="104"/>
      <c r="FA152" s="104"/>
      <c r="FB152" s="104"/>
      <c r="FC152" s="104"/>
      <c r="FD152" s="104"/>
      <c r="FE152" s="104"/>
      <c r="FF152" s="104"/>
      <c r="FG152" s="104"/>
      <c r="FH152" s="104"/>
      <c r="FI152" s="104"/>
      <c r="FJ152" s="104"/>
      <c r="FK152" s="104"/>
      <c r="FL152" s="104"/>
      <c r="FM152" s="104"/>
      <c r="FN152" s="104"/>
      <c r="FO152" s="104"/>
      <c r="FP152" s="104"/>
      <c r="FQ152" s="104"/>
      <c r="FR152" s="104"/>
      <c r="FS152" s="104"/>
      <c r="FT152" s="104"/>
      <c r="FU152" s="104"/>
      <c r="FV152" s="104"/>
      <c r="FW152" s="104"/>
      <c r="FX152" s="104"/>
      <c r="FY152" s="104"/>
      <c r="FZ152" s="104"/>
      <c r="GA152" s="104"/>
      <c r="GB152" s="104"/>
      <c r="GC152" s="104"/>
      <c r="GD152" s="104"/>
      <c r="GE152" s="104"/>
      <c r="GF152" s="104"/>
      <c r="GG152" s="104"/>
      <c r="GH152" s="104"/>
      <c r="GI152" s="104"/>
      <c r="GJ152" s="104"/>
      <c r="GK152" s="104"/>
      <c r="GL152" s="104"/>
      <c r="GM152" s="104"/>
      <c r="GN152" s="104"/>
      <c r="GO152" s="104"/>
      <c r="GP152" s="104"/>
      <c r="GQ152" s="104"/>
      <c r="GR152" s="104"/>
      <c r="GS152" s="104"/>
      <c r="GT152" s="104"/>
      <c r="GU152" s="104"/>
      <c r="GV152" s="104"/>
      <c r="GW152" s="104"/>
      <c r="GX152" s="104"/>
      <c r="GY152" s="104"/>
      <c r="GZ152" s="104"/>
      <c r="HA152" s="104"/>
      <c r="HB152" s="104"/>
      <c r="HC152" s="104"/>
      <c r="HD152" s="104"/>
      <c r="HE152" s="104"/>
      <c r="HF152" s="104"/>
      <c r="HG152" s="104"/>
      <c r="HH152" s="104"/>
      <c r="HI152" s="104"/>
      <c r="HJ152" s="104"/>
      <c r="HK152" s="104"/>
      <c r="HL152" s="104"/>
      <c r="HM152" s="104"/>
      <c r="HN152" s="104"/>
      <c r="HO152" s="104"/>
      <c r="HP152" s="104"/>
      <c r="HQ152" s="104"/>
      <c r="HR152" s="104"/>
      <c r="HS152" s="104"/>
      <c r="HT152" s="104"/>
      <c r="HU152" s="104"/>
      <c r="HV152" s="104"/>
      <c r="HW152" s="104"/>
      <c r="HX152" s="104"/>
      <c r="HY152" s="104"/>
      <c r="HZ152" s="104"/>
      <c r="IA152" s="104"/>
      <c r="IB152" s="104"/>
      <c r="IC152" s="104"/>
      <c r="ID152" s="104"/>
      <c r="IE152" s="104"/>
      <c r="IF152" s="104"/>
      <c r="IG152" s="104"/>
      <c r="IH152" s="104"/>
      <c r="II152" s="104"/>
      <c r="IJ152" s="104"/>
      <c r="IK152" s="104"/>
      <c r="IL152" s="104"/>
      <c r="IM152" s="104"/>
      <c r="IN152" s="104"/>
      <c r="IO152" s="104"/>
      <c r="IP152" s="104"/>
      <c r="IQ152" s="104"/>
      <c r="IR152" s="104"/>
      <c r="IS152" s="104"/>
      <c r="IT152" s="104"/>
      <c r="IU152" s="104"/>
      <c r="IV152" s="104"/>
    </row>
    <row r="153" spans="1:256" s="152" customFormat="1" ht="22.5" customHeight="1">
      <c r="A153" s="178"/>
      <c r="B153" s="179" t="s">
        <v>79</v>
      </c>
      <c r="C153" s="279"/>
      <c r="D153" s="327">
        <f t="shared" ref="D153:AA153" si="113">D121-D124</f>
        <v>0</v>
      </c>
      <c r="E153" s="327">
        <f t="shared" si="113"/>
        <v>-200000</v>
      </c>
      <c r="F153" s="327">
        <f t="shared" si="113"/>
        <v>-991440.78947368427</v>
      </c>
      <c r="G153" s="327">
        <f t="shared" si="113"/>
        <v>-1658473.4820449555</v>
      </c>
      <c r="H153" s="327">
        <f t="shared" si="113"/>
        <v>690681.11478892551</v>
      </c>
      <c r="I153" s="327">
        <f t="shared" si="113"/>
        <v>453381.33066063607</v>
      </c>
      <c r="J153" s="327">
        <f t="shared" si="113"/>
        <v>1091938.1602247804</v>
      </c>
      <c r="K153" s="327">
        <f t="shared" si="113"/>
        <v>704287.58799342113</v>
      </c>
      <c r="L153" s="327">
        <f t="shared" si="113"/>
        <v>1806950.2584292765</v>
      </c>
      <c r="M153" s="327">
        <f t="shared" si="113"/>
        <v>1140421.9723821278</v>
      </c>
      <c r="N153" s="327">
        <f t="shared" si="113"/>
        <v>1417600.434895833</v>
      </c>
      <c r="O153" s="327">
        <f t="shared" si="113"/>
        <v>2008162.5479029603</v>
      </c>
      <c r="P153" s="327">
        <f t="shared" si="113"/>
        <v>3133220.1591282887</v>
      </c>
      <c r="Q153" s="327">
        <f t="shared" si="113"/>
        <v>3166570.1591282887</v>
      </c>
      <c r="R153" s="327">
        <f t="shared" si="113"/>
        <v>3133220.1591282887</v>
      </c>
      <c r="S153" s="327">
        <f t="shared" si="113"/>
        <v>3133220.1591282887</v>
      </c>
      <c r="T153" s="327">
        <f t="shared" si="113"/>
        <v>3133220.1591282887</v>
      </c>
      <c r="U153" s="327">
        <f t="shared" si="113"/>
        <v>3133220.1591282887</v>
      </c>
      <c r="V153" s="327">
        <f t="shared" si="113"/>
        <v>3133220.1591282887</v>
      </c>
      <c r="W153" s="327">
        <f t="shared" si="113"/>
        <v>3133220.1591282887</v>
      </c>
      <c r="X153" s="327">
        <f t="shared" si="113"/>
        <v>3133220.1591282887</v>
      </c>
      <c r="Y153" s="327">
        <f t="shared" si="113"/>
        <v>3133220.1591282887</v>
      </c>
      <c r="Z153" s="327">
        <f t="shared" si="113"/>
        <v>3133220.1591282887</v>
      </c>
      <c r="AA153" s="327">
        <f t="shared" si="113"/>
        <v>3133220.1591282887</v>
      </c>
      <c r="AB153" s="281"/>
      <c r="AC153" s="281"/>
      <c r="AD153" s="153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  <c r="CN153" s="154"/>
      <c r="CO153" s="154"/>
      <c r="CP153" s="154"/>
      <c r="CQ153" s="154"/>
      <c r="CR153" s="154"/>
      <c r="CS153" s="154"/>
      <c r="CT153" s="154"/>
      <c r="CU153" s="154"/>
      <c r="CV153" s="154"/>
      <c r="CW153" s="154"/>
      <c r="CX153" s="154"/>
      <c r="CY153" s="154"/>
      <c r="CZ153" s="155"/>
      <c r="DA153" s="155"/>
      <c r="DB153" s="155"/>
      <c r="DC153" s="155"/>
      <c r="DD153" s="155"/>
      <c r="DE153" s="155"/>
      <c r="DF153" s="155"/>
      <c r="DG153" s="155"/>
      <c r="DH153" s="155"/>
      <c r="DI153" s="155"/>
      <c r="DJ153" s="155"/>
      <c r="DK153" s="155"/>
      <c r="DL153" s="155"/>
      <c r="DM153" s="155"/>
      <c r="DN153" s="155"/>
      <c r="DO153" s="155"/>
      <c r="DP153" s="155"/>
      <c r="DQ153" s="155"/>
      <c r="DR153" s="155"/>
      <c r="DS153" s="155"/>
      <c r="DT153" s="155"/>
      <c r="DU153" s="155"/>
      <c r="DV153" s="155"/>
      <c r="DW153" s="155"/>
      <c r="DX153" s="155"/>
      <c r="DY153" s="155"/>
      <c r="DZ153" s="155"/>
      <c r="EA153" s="155"/>
      <c r="EB153" s="155"/>
      <c r="EC153" s="155"/>
      <c r="ED153" s="155"/>
      <c r="EE153" s="155"/>
      <c r="EF153" s="155"/>
      <c r="EG153" s="155"/>
      <c r="EH153" s="155"/>
      <c r="EI153" s="155"/>
      <c r="EJ153" s="155"/>
      <c r="EK153" s="155"/>
      <c r="EL153" s="155"/>
      <c r="EM153" s="155"/>
      <c r="EN153" s="155"/>
      <c r="EO153" s="155"/>
      <c r="EP153" s="155"/>
      <c r="EQ153" s="155"/>
      <c r="ER153" s="155"/>
      <c r="ES153" s="155"/>
      <c r="ET153" s="155"/>
      <c r="EU153" s="155"/>
      <c r="EV153" s="155"/>
      <c r="EW153" s="155"/>
      <c r="EX153" s="155"/>
      <c r="EY153" s="155"/>
      <c r="EZ153" s="155"/>
      <c r="FA153" s="155"/>
      <c r="FB153" s="155"/>
      <c r="FC153" s="155"/>
      <c r="FD153" s="155"/>
      <c r="FE153" s="155"/>
      <c r="FF153" s="155"/>
      <c r="FG153" s="155"/>
      <c r="FH153" s="155"/>
      <c r="FI153" s="155"/>
      <c r="FJ153" s="155"/>
      <c r="FK153" s="155"/>
      <c r="FL153" s="155"/>
      <c r="FM153" s="155"/>
      <c r="FN153" s="155"/>
      <c r="FO153" s="155"/>
      <c r="FP153" s="155"/>
      <c r="FQ153" s="155"/>
      <c r="FR153" s="155"/>
      <c r="FS153" s="155"/>
      <c r="FT153" s="155"/>
      <c r="FU153" s="155"/>
      <c r="FV153" s="155"/>
      <c r="FW153" s="155"/>
      <c r="FX153" s="155"/>
      <c r="FY153" s="155"/>
      <c r="FZ153" s="155"/>
      <c r="GA153" s="155"/>
      <c r="GB153" s="155"/>
      <c r="GC153" s="155"/>
      <c r="GD153" s="155"/>
      <c r="GE153" s="155"/>
      <c r="GF153" s="155"/>
      <c r="GG153" s="155"/>
      <c r="GH153" s="155"/>
      <c r="GI153" s="155"/>
      <c r="GJ153" s="155"/>
      <c r="GK153" s="155"/>
      <c r="GL153" s="155"/>
      <c r="GM153" s="155"/>
      <c r="GN153" s="155"/>
      <c r="GO153" s="155"/>
      <c r="GP153" s="155"/>
      <c r="GQ153" s="155"/>
      <c r="GR153" s="155"/>
      <c r="GS153" s="155"/>
      <c r="GT153" s="155"/>
      <c r="GU153" s="155"/>
      <c r="GV153" s="155"/>
      <c r="GW153" s="155"/>
      <c r="GX153" s="155"/>
      <c r="GY153" s="155"/>
      <c r="GZ153" s="155"/>
      <c r="HA153" s="155"/>
      <c r="HB153" s="155"/>
      <c r="HC153" s="155"/>
      <c r="HD153" s="155"/>
      <c r="HE153" s="155"/>
      <c r="HF153" s="155"/>
      <c r="HG153" s="155"/>
      <c r="HH153" s="155"/>
      <c r="HI153" s="155"/>
      <c r="HJ153" s="155"/>
      <c r="HK153" s="155"/>
      <c r="HL153" s="155"/>
      <c r="HM153" s="155"/>
      <c r="HN153" s="155"/>
      <c r="HO153" s="155"/>
      <c r="HP153" s="155"/>
      <c r="HQ153" s="155"/>
      <c r="HR153" s="155"/>
      <c r="HS153" s="155"/>
      <c r="HT153" s="155"/>
      <c r="HU153" s="155"/>
      <c r="HV153" s="155"/>
      <c r="HW153" s="155"/>
      <c r="HX153" s="155"/>
      <c r="HY153" s="155"/>
      <c r="HZ153" s="155"/>
      <c r="IA153" s="155"/>
      <c r="IB153" s="155"/>
      <c r="IC153" s="155"/>
      <c r="ID153" s="155"/>
      <c r="IE153" s="155"/>
      <c r="IF153" s="155"/>
      <c r="IG153" s="155"/>
      <c r="IH153" s="155"/>
      <c r="II153" s="155"/>
      <c r="IJ153" s="155"/>
      <c r="IK153" s="155"/>
      <c r="IL153" s="155"/>
      <c r="IM153" s="155"/>
      <c r="IN153" s="155"/>
      <c r="IO153" s="155"/>
      <c r="IP153" s="155"/>
      <c r="IQ153" s="155"/>
      <c r="IR153" s="155"/>
      <c r="IS153" s="155"/>
      <c r="IT153" s="155"/>
      <c r="IU153" s="155"/>
      <c r="IV153" s="155"/>
    </row>
    <row r="154" spans="1:256" ht="15" customHeight="1">
      <c r="A154" s="37"/>
      <c r="B154" s="35" t="s">
        <v>33</v>
      </c>
      <c r="D154" s="282"/>
      <c r="E154" s="282"/>
      <c r="F154" s="282"/>
      <c r="G154" s="267">
        <f t="shared" ref="G154:AA154" si="114">G153/G79</f>
        <v>-0.64657835557308208</v>
      </c>
      <c r="H154" s="267">
        <f t="shared" si="114"/>
        <v>0.26927138978125753</v>
      </c>
      <c r="I154" s="267">
        <f t="shared" si="114"/>
        <v>0.13141487845235827</v>
      </c>
      <c r="J154" s="267">
        <f t="shared" si="114"/>
        <v>0.31650381455790738</v>
      </c>
      <c r="K154" s="267">
        <f t="shared" si="114"/>
        <v>0.15227839740398294</v>
      </c>
      <c r="L154" s="267">
        <f t="shared" si="114"/>
        <v>0.3906919477684922</v>
      </c>
      <c r="M154" s="267">
        <f t="shared" si="114"/>
        <v>0.21316298549198651</v>
      </c>
      <c r="N154" s="267">
        <f t="shared" si="114"/>
        <v>0.22957092063090415</v>
      </c>
      <c r="O154" s="267">
        <f t="shared" si="114"/>
        <v>0.27968837714525913</v>
      </c>
      <c r="P154" s="267">
        <f t="shared" si="114"/>
        <v>0.43638163776160011</v>
      </c>
      <c r="Q154" s="267">
        <f t="shared" si="114"/>
        <v>0.44102648455825749</v>
      </c>
      <c r="R154" s="267">
        <f t="shared" si="114"/>
        <v>0.43638163776160011</v>
      </c>
      <c r="S154" s="267">
        <f t="shared" si="114"/>
        <v>0.43638163776160011</v>
      </c>
      <c r="T154" s="267">
        <f t="shared" si="114"/>
        <v>0.43638163776160011</v>
      </c>
      <c r="U154" s="267">
        <f t="shared" si="114"/>
        <v>0.43638163776160011</v>
      </c>
      <c r="V154" s="267">
        <f t="shared" si="114"/>
        <v>0.43638163776160011</v>
      </c>
      <c r="W154" s="267">
        <f t="shared" si="114"/>
        <v>0.43638163776160011</v>
      </c>
      <c r="X154" s="267">
        <f t="shared" si="114"/>
        <v>0.43638163776160011</v>
      </c>
      <c r="Y154" s="267">
        <f t="shared" si="114"/>
        <v>0.43638163776160011</v>
      </c>
      <c r="Z154" s="267">
        <f t="shared" si="114"/>
        <v>0.43638163776160011</v>
      </c>
      <c r="AA154" s="268">
        <f t="shared" si="114"/>
        <v>0.43638163776160011</v>
      </c>
      <c r="AB154" s="269"/>
      <c r="AC154" s="269"/>
      <c r="AD154" s="144"/>
    </row>
    <row r="155" spans="1:256" ht="15" customHeight="1">
      <c r="A155" s="2"/>
      <c r="B155" s="2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6"/>
      <c r="AB155" s="204"/>
      <c r="AC155" s="217"/>
      <c r="AD155" s="144"/>
    </row>
    <row r="156" spans="1:256" ht="15" customHeight="1">
      <c r="A156" s="40"/>
      <c r="B156" s="47" t="s">
        <v>80</v>
      </c>
      <c r="D156" s="277">
        <f t="shared" ref="D156:AA156" si="115">6%*D79</f>
        <v>0</v>
      </c>
      <c r="E156" s="277">
        <f t="shared" si="115"/>
        <v>0</v>
      </c>
      <c r="F156" s="277">
        <f t="shared" si="115"/>
        <v>0</v>
      </c>
      <c r="G156" s="277">
        <f t="shared" si="115"/>
        <v>153900</v>
      </c>
      <c r="H156" s="277">
        <f t="shared" si="115"/>
        <v>153900</v>
      </c>
      <c r="I156" s="277">
        <f t="shared" si="115"/>
        <v>207000</v>
      </c>
      <c r="J156" s="277">
        <f t="shared" si="115"/>
        <v>207000</v>
      </c>
      <c r="K156" s="277">
        <f t="shared" si="115"/>
        <v>277500</v>
      </c>
      <c r="L156" s="277">
        <f t="shared" si="115"/>
        <v>277500</v>
      </c>
      <c r="M156" s="277">
        <f t="shared" si="115"/>
        <v>321000</v>
      </c>
      <c r="N156" s="277">
        <f t="shared" si="115"/>
        <v>370500</v>
      </c>
      <c r="O156" s="277">
        <f t="shared" si="115"/>
        <v>430800</v>
      </c>
      <c r="P156" s="277">
        <f t="shared" si="115"/>
        <v>430800</v>
      </c>
      <c r="Q156" s="277">
        <f t="shared" si="115"/>
        <v>430800</v>
      </c>
      <c r="R156" s="277">
        <f t="shared" si="115"/>
        <v>430800</v>
      </c>
      <c r="S156" s="277">
        <f t="shared" si="115"/>
        <v>430800</v>
      </c>
      <c r="T156" s="277">
        <f t="shared" si="115"/>
        <v>430800</v>
      </c>
      <c r="U156" s="277">
        <f t="shared" si="115"/>
        <v>430800</v>
      </c>
      <c r="V156" s="277">
        <f t="shared" si="115"/>
        <v>430800</v>
      </c>
      <c r="W156" s="277">
        <f t="shared" si="115"/>
        <v>430800</v>
      </c>
      <c r="X156" s="277">
        <f t="shared" si="115"/>
        <v>430800</v>
      </c>
      <c r="Y156" s="277">
        <f t="shared" si="115"/>
        <v>430800</v>
      </c>
      <c r="Z156" s="277">
        <f t="shared" si="115"/>
        <v>430800</v>
      </c>
      <c r="AA156" s="283">
        <f t="shared" si="115"/>
        <v>430800</v>
      </c>
      <c r="AB156" s="254"/>
      <c r="AC156" s="256"/>
      <c r="AD156" s="144"/>
    </row>
    <row r="157" spans="1:256" s="152" customFormat="1" ht="22.5" customHeight="1">
      <c r="A157" s="150"/>
      <c r="B157" s="151" t="s">
        <v>81</v>
      </c>
      <c r="C157" s="279"/>
      <c r="D157" s="280">
        <f t="shared" ref="D157:AA157" si="116">D153-D156</f>
        <v>0</v>
      </c>
      <c r="E157" s="280">
        <f t="shared" si="116"/>
        <v>-200000</v>
      </c>
      <c r="F157" s="280">
        <f t="shared" si="116"/>
        <v>-991440.78947368427</v>
      </c>
      <c r="G157" s="280">
        <f t="shared" si="116"/>
        <v>-1812373.4820449555</v>
      </c>
      <c r="H157" s="280">
        <f t="shared" si="116"/>
        <v>536781.11478892551</v>
      </c>
      <c r="I157" s="280">
        <f t="shared" si="116"/>
        <v>246381.33066063607</v>
      </c>
      <c r="J157" s="280">
        <f t="shared" si="116"/>
        <v>884938.16022478044</v>
      </c>
      <c r="K157" s="280">
        <f t="shared" si="116"/>
        <v>426787.58799342113</v>
      </c>
      <c r="L157" s="280">
        <f t="shared" si="116"/>
        <v>1529450.2584292765</v>
      </c>
      <c r="M157" s="280">
        <f t="shared" si="116"/>
        <v>819421.97238212777</v>
      </c>
      <c r="N157" s="280">
        <f t="shared" si="116"/>
        <v>1047100.434895833</v>
      </c>
      <c r="O157" s="280">
        <f t="shared" si="116"/>
        <v>1577362.5479029603</v>
      </c>
      <c r="P157" s="280">
        <f t="shared" si="116"/>
        <v>2702420.1591282887</v>
      </c>
      <c r="Q157" s="280">
        <f t="shared" si="116"/>
        <v>2735770.1591282887</v>
      </c>
      <c r="R157" s="280">
        <f t="shared" si="116"/>
        <v>2702420.1591282887</v>
      </c>
      <c r="S157" s="280">
        <f t="shared" si="116"/>
        <v>2702420.1591282887</v>
      </c>
      <c r="T157" s="280">
        <f t="shared" si="116"/>
        <v>2702420.1591282887</v>
      </c>
      <c r="U157" s="280">
        <f t="shared" si="116"/>
        <v>2702420.1591282887</v>
      </c>
      <c r="V157" s="280">
        <f t="shared" si="116"/>
        <v>2702420.1591282887</v>
      </c>
      <c r="W157" s="280">
        <f t="shared" si="116"/>
        <v>2702420.1591282887</v>
      </c>
      <c r="X157" s="280">
        <f t="shared" si="116"/>
        <v>2702420.1591282887</v>
      </c>
      <c r="Y157" s="280">
        <f t="shared" si="116"/>
        <v>2702420.1591282887</v>
      </c>
      <c r="Z157" s="280">
        <f t="shared" si="116"/>
        <v>2702420.1591282887</v>
      </c>
      <c r="AA157" s="280">
        <f t="shared" si="116"/>
        <v>2702420.1591282887</v>
      </c>
      <c r="AB157" s="281"/>
      <c r="AC157" s="281"/>
      <c r="AD157" s="153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154"/>
      <c r="CJ157" s="154"/>
      <c r="CK157" s="154"/>
      <c r="CL157" s="154"/>
      <c r="CM157" s="154"/>
      <c r="CN157" s="154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5"/>
      <c r="DA157" s="155"/>
      <c r="DB157" s="155"/>
      <c r="DC157" s="155"/>
      <c r="DD157" s="155"/>
      <c r="DE157" s="155"/>
      <c r="DF157" s="155"/>
      <c r="DG157" s="155"/>
      <c r="DH157" s="155"/>
      <c r="DI157" s="155"/>
      <c r="DJ157" s="155"/>
      <c r="DK157" s="155"/>
      <c r="DL157" s="155"/>
      <c r="DM157" s="155"/>
      <c r="DN157" s="155"/>
      <c r="DO157" s="155"/>
      <c r="DP157" s="155"/>
      <c r="DQ157" s="155"/>
      <c r="DR157" s="155"/>
      <c r="DS157" s="155"/>
      <c r="DT157" s="155"/>
      <c r="DU157" s="155"/>
      <c r="DV157" s="155"/>
      <c r="DW157" s="155"/>
      <c r="DX157" s="155"/>
      <c r="DY157" s="155"/>
      <c r="DZ157" s="155"/>
      <c r="EA157" s="155"/>
      <c r="EB157" s="155"/>
      <c r="EC157" s="155"/>
      <c r="ED157" s="155"/>
      <c r="EE157" s="155"/>
      <c r="EF157" s="155"/>
      <c r="EG157" s="155"/>
      <c r="EH157" s="155"/>
      <c r="EI157" s="155"/>
      <c r="EJ157" s="155"/>
      <c r="EK157" s="155"/>
      <c r="EL157" s="155"/>
      <c r="EM157" s="155"/>
      <c r="EN157" s="155"/>
      <c r="EO157" s="155"/>
      <c r="EP157" s="155"/>
      <c r="EQ157" s="155"/>
      <c r="ER157" s="155"/>
      <c r="ES157" s="155"/>
      <c r="ET157" s="155"/>
      <c r="EU157" s="155"/>
      <c r="EV157" s="155"/>
      <c r="EW157" s="155"/>
      <c r="EX157" s="155"/>
      <c r="EY157" s="155"/>
      <c r="EZ157" s="155"/>
      <c r="FA157" s="155"/>
      <c r="FB157" s="155"/>
      <c r="FC157" s="155"/>
      <c r="FD157" s="155"/>
      <c r="FE157" s="155"/>
      <c r="FF157" s="155"/>
      <c r="FG157" s="155"/>
      <c r="FH157" s="155"/>
      <c r="FI157" s="155"/>
      <c r="FJ157" s="155"/>
      <c r="FK157" s="155"/>
      <c r="FL157" s="155"/>
      <c r="FM157" s="155"/>
      <c r="FN157" s="155"/>
      <c r="FO157" s="155"/>
      <c r="FP157" s="155"/>
      <c r="FQ157" s="155"/>
      <c r="FR157" s="155"/>
      <c r="FS157" s="155"/>
      <c r="FT157" s="155"/>
      <c r="FU157" s="155"/>
      <c r="FV157" s="155"/>
      <c r="FW157" s="155"/>
      <c r="FX157" s="155"/>
      <c r="FY157" s="155"/>
      <c r="FZ157" s="155"/>
      <c r="GA157" s="155"/>
      <c r="GB157" s="155"/>
      <c r="GC157" s="155"/>
      <c r="GD157" s="155"/>
      <c r="GE157" s="155"/>
      <c r="GF157" s="155"/>
      <c r="GG157" s="155"/>
      <c r="GH157" s="155"/>
      <c r="GI157" s="155"/>
      <c r="GJ157" s="155"/>
      <c r="GK157" s="155"/>
      <c r="GL157" s="155"/>
      <c r="GM157" s="155"/>
      <c r="GN157" s="155"/>
      <c r="GO157" s="155"/>
      <c r="GP157" s="155"/>
      <c r="GQ157" s="155"/>
      <c r="GR157" s="155"/>
      <c r="GS157" s="155"/>
      <c r="GT157" s="155"/>
      <c r="GU157" s="155"/>
      <c r="GV157" s="155"/>
      <c r="GW157" s="155"/>
      <c r="GX157" s="155"/>
      <c r="GY157" s="155"/>
      <c r="GZ157" s="155"/>
      <c r="HA157" s="155"/>
      <c r="HB157" s="155"/>
      <c r="HC157" s="155"/>
      <c r="HD157" s="155"/>
      <c r="HE157" s="155"/>
      <c r="HF157" s="155"/>
      <c r="HG157" s="155"/>
      <c r="HH157" s="155"/>
      <c r="HI157" s="155"/>
      <c r="HJ157" s="155"/>
      <c r="HK157" s="155"/>
      <c r="HL157" s="155"/>
      <c r="HM157" s="155"/>
      <c r="HN157" s="155"/>
      <c r="HO157" s="155"/>
      <c r="HP157" s="155"/>
      <c r="HQ157" s="155"/>
      <c r="HR157" s="155"/>
      <c r="HS157" s="155"/>
      <c r="HT157" s="155"/>
      <c r="HU157" s="155"/>
      <c r="HV157" s="155"/>
      <c r="HW157" s="155"/>
      <c r="HX157" s="155"/>
      <c r="HY157" s="155"/>
      <c r="HZ157" s="155"/>
      <c r="IA157" s="155"/>
      <c r="IB157" s="155"/>
      <c r="IC157" s="155"/>
      <c r="ID157" s="155"/>
      <c r="IE157" s="155"/>
      <c r="IF157" s="155"/>
      <c r="IG157" s="155"/>
      <c r="IH157" s="155"/>
      <c r="II157" s="155"/>
      <c r="IJ157" s="155"/>
      <c r="IK157" s="155"/>
      <c r="IL157" s="155"/>
      <c r="IM157" s="155"/>
      <c r="IN157" s="155"/>
      <c r="IO157" s="155"/>
      <c r="IP157" s="155"/>
      <c r="IQ157" s="155"/>
      <c r="IR157" s="155"/>
      <c r="IS157" s="155"/>
      <c r="IT157" s="155"/>
      <c r="IU157" s="155"/>
      <c r="IV157" s="155"/>
    </row>
    <row r="158" spans="1:256" ht="15" customHeight="1">
      <c r="A158" s="37"/>
      <c r="B158" s="35" t="s">
        <v>33</v>
      </c>
      <c r="D158" s="282"/>
      <c r="E158" s="282"/>
      <c r="F158" s="282"/>
      <c r="G158" s="267">
        <f t="shared" ref="G158:AA158" si="117">G157/G79</f>
        <v>-0.70657835557308202</v>
      </c>
      <c r="H158" s="267">
        <f t="shared" si="117"/>
        <v>0.20927138978125751</v>
      </c>
      <c r="I158" s="267">
        <f t="shared" si="117"/>
        <v>7.1414878452358277E-2</v>
      </c>
      <c r="J158" s="267">
        <f t="shared" si="117"/>
        <v>0.25650381455790738</v>
      </c>
      <c r="K158" s="267">
        <f t="shared" si="117"/>
        <v>9.2278397403982942E-2</v>
      </c>
      <c r="L158" s="267">
        <f t="shared" si="117"/>
        <v>0.3306919477684922</v>
      </c>
      <c r="M158" s="267">
        <f t="shared" si="117"/>
        <v>0.15316298549198651</v>
      </c>
      <c r="N158" s="267">
        <f t="shared" si="117"/>
        <v>0.16957092063090412</v>
      </c>
      <c r="O158" s="267">
        <f t="shared" si="117"/>
        <v>0.2196883771452591</v>
      </c>
      <c r="P158" s="267">
        <f t="shared" si="117"/>
        <v>0.37638163776160011</v>
      </c>
      <c r="Q158" s="267">
        <f t="shared" si="117"/>
        <v>0.38102648455825749</v>
      </c>
      <c r="R158" s="267">
        <f t="shared" si="117"/>
        <v>0.37638163776160011</v>
      </c>
      <c r="S158" s="267">
        <f t="shared" si="117"/>
        <v>0.37638163776160011</v>
      </c>
      <c r="T158" s="267">
        <f t="shared" si="117"/>
        <v>0.37638163776160011</v>
      </c>
      <c r="U158" s="267">
        <f t="shared" si="117"/>
        <v>0.37638163776160011</v>
      </c>
      <c r="V158" s="267">
        <f t="shared" si="117"/>
        <v>0.37638163776160011</v>
      </c>
      <c r="W158" s="267">
        <f t="shared" si="117"/>
        <v>0.37638163776160011</v>
      </c>
      <c r="X158" s="267">
        <f t="shared" si="117"/>
        <v>0.37638163776160011</v>
      </c>
      <c r="Y158" s="267">
        <f t="shared" si="117"/>
        <v>0.37638163776160011</v>
      </c>
      <c r="Z158" s="267">
        <f t="shared" si="117"/>
        <v>0.37638163776160011</v>
      </c>
      <c r="AA158" s="268">
        <f t="shared" si="117"/>
        <v>0.37638163776160011</v>
      </c>
      <c r="AB158" s="204"/>
      <c r="AC158" s="204"/>
      <c r="AD158" s="144"/>
    </row>
    <row r="159" spans="1:256" ht="15.6" customHeight="1">
      <c r="A159" s="2"/>
      <c r="B159" s="38" t="s">
        <v>82</v>
      </c>
      <c r="D159" s="273"/>
      <c r="E159" s="273"/>
      <c r="F159" s="273"/>
      <c r="G159" s="273">
        <f t="shared" ref="G159:AA159" si="118">F159+G157</f>
        <v>-1812373.4820449555</v>
      </c>
      <c r="H159" s="273">
        <f t="shared" si="118"/>
        <v>-1275592.36725603</v>
      </c>
      <c r="I159" s="273">
        <f t="shared" si="118"/>
        <v>-1029211.0365953939</v>
      </c>
      <c r="J159" s="273">
        <f t="shared" si="118"/>
        <v>-144272.87637061346</v>
      </c>
      <c r="K159" s="273">
        <f t="shared" si="118"/>
        <v>282514.71162280766</v>
      </c>
      <c r="L159" s="273">
        <f t="shared" si="118"/>
        <v>1811964.9700520842</v>
      </c>
      <c r="M159" s="273">
        <f t="shared" si="118"/>
        <v>2631386.9424342122</v>
      </c>
      <c r="N159" s="273">
        <f t="shared" si="118"/>
        <v>3678487.3773300452</v>
      </c>
      <c r="O159" s="273">
        <f t="shared" si="118"/>
        <v>5255849.9252330055</v>
      </c>
      <c r="P159" s="273">
        <f t="shared" si="118"/>
        <v>7958270.0843612943</v>
      </c>
      <c r="Q159" s="273">
        <f t="shared" si="118"/>
        <v>10694040.243489582</v>
      </c>
      <c r="R159" s="273">
        <f t="shared" si="118"/>
        <v>13396460.402617872</v>
      </c>
      <c r="S159" s="273">
        <f t="shared" si="118"/>
        <v>16098880.561746161</v>
      </c>
      <c r="T159" s="273">
        <f t="shared" si="118"/>
        <v>18801300.720874451</v>
      </c>
      <c r="U159" s="273">
        <f t="shared" si="118"/>
        <v>21503720.880002741</v>
      </c>
      <c r="V159" s="273">
        <f t="shared" si="118"/>
        <v>24206141.03913103</v>
      </c>
      <c r="W159" s="273">
        <f t="shared" si="118"/>
        <v>26908561.19825932</v>
      </c>
      <c r="X159" s="273">
        <f t="shared" si="118"/>
        <v>29610981.35738761</v>
      </c>
      <c r="Y159" s="273">
        <f t="shared" si="118"/>
        <v>32313401.516515899</v>
      </c>
      <c r="Z159" s="273">
        <f t="shared" si="118"/>
        <v>35015821.675644189</v>
      </c>
      <c r="AA159" s="274">
        <f t="shared" si="118"/>
        <v>37718241.834772475</v>
      </c>
      <c r="AB159" s="284"/>
      <c r="AC159" s="204"/>
      <c r="AD159" s="144"/>
    </row>
    <row r="160" spans="1:256" ht="15" customHeight="1">
      <c r="A160" s="40"/>
      <c r="B160" s="40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78"/>
      <c r="AB160" s="204"/>
      <c r="AC160" s="204"/>
      <c r="AD160" s="144"/>
    </row>
    <row r="161" spans="1:30" ht="15.6" customHeight="1">
      <c r="A161" s="41"/>
      <c r="B161" s="48" t="s">
        <v>83</v>
      </c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17"/>
      <c r="AC161" s="204"/>
      <c r="AD161" s="144"/>
    </row>
    <row r="162" spans="1:30" ht="15" customHeight="1">
      <c r="A162" s="37"/>
      <c r="B162" s="35" t="s">
        <v>148</v>
      </c>
      <c r="D162" s="287">
        <f>'Капитальные расходы'!B2</f>
        <v>5000000</v>
      </c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8"/>
      <c r="AB162" s="204"/>
      <c r="AC162" s="204"/>
      <c r="AD162" s="144"/>
    </row>
    <row r="163" spans="1:30" ht="15" customHeight="1">
      <c r="A163" s="2"/>
      <c r="B163" s="38" t="s">
        <v>37</v>
      </c>
      <c r="D163" s="273">
        <f>'Капитальные расходы'!B3</f>
        <v>500000</v>
      </c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6"/>
      <c r="AB163" s="204"/>
      <c r="AC163" s="204"/>
      <c r="AD163" s="144"/>
    </row>
    <row r="164" spans="1:30" ht="15" customHeight="1">
      <c r="A164" s="2"/>
      <c r="B164" s="38" t="s">
        <v>149</v>
      </c>
      <c r="D164" s="273">
        <f>'Капитальные расходы'!B4</f>
        <v>300000</v>
      </c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6"/>
      <c r="AB164" s="204"/>
      <c r="AC164" s="204"/>
      <c r="AD164" s="144"/>
    </row>
    <row r="165" spans="1:30" ht="15" customHeight="1">
      <c r="A165" s="2"/>
      <c r="B165" s="38" t="s">
        <v>150</v>
      </c>
      <c r="D165" s="273">
        <f>'Капитальные расходы'!B5</f>
        <v>100000</v>
      </c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6"/>
      <c r="AB165" s="204"/>
      <c r="AC165" s="204"/>
      <c r="AD165" s="144"/>
    </row>
    <row r="166" spans="1:30" ht="15" customHeight="1">
      <c r="A166" s="2"/>
      <c r="B166" s="38" t="s">
        <v>151</v>
      </c>
      <c r="D166" s="273">
        <v>50000</v>
      </c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6"/>
      <c r="AB166" s="204"/>
      <c r="AC166" s="204"/>
      <c r="AD166" s="144"/>
    </row>
    <row r="167" spans="1:30" ht="15" customHeight="1">
      <c r="A167" s="2"/>
      <c r="B167" s="38"/>
      <c r="D167" s="273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6"/>
      <c r="AB167" s="204"/>
      <c r="AC167" s="204"/>
      <c r="AD167" s="144"/>
    </row>
    <row r="168" spans="1:30" ht="15" customHeight="1">
      <c r="A168" s="2"/>
      <c r="B168" s="38"/>
      <c r="D168" s="273"/>
      <c r="E168" s="275"/>
      <c r="F168" s="273"/>
      <c r="G168" s="275"/>
      <c r="H168" s="275"/>
      <c r="I168" s="273"/>
      <c r="J168" s="275"/>
      <c r="K168" s="275"/>
      <c r="L168" s="273"/>
      <c r="M168" s="275"/>
      <c r="N168" s="275"/>
      <c r="O168" s="273"/>
      <c r="P168" s="275"/>
      <c r="Q168" s="275"/>
      <c r="R168" s="273"/>
      <c r="S168" s="275"/>
      <c r="T168" s="275"/>
      <c r="U168" s="273"/>
      <c r="V168" s="275"/>
      <c r="W168" s="275"/>
      <c r="X168" s="273"/>
      <c r="Y168" s="275"/>
      <c r="Z168" s="275"/>
      <c r="AA168" s="274"/>
      <c r="AB168" s="204"/>
      <c r="AC168" s="204"/>
      <c r="AD168" s="144"/>
    </row>
    <row r="169" spans="1:30" ht="15" customHeight="1">
      <c r="A169" s="2"/>
      <c r="B169" s="38"/>
      <c r="D169" s="273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6"/>
      <c r="AB169" s="204"/>
      <c r="AC169" s="204"/>
      <c r="AD169" s="144"/>
    </row>
    <row r="170" spans="1:30" ht="15" customHeight="1">
      <c r="A170" s="40"/>
      <c r="B170" s="40"/>
      <c r="D170" s="277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78"/>
      <c r="AB170" s="204"/>
      <c r="AC170" s="204"/>
      <c r="AD170" s="144"/>
    </row>
    <row r="171" spans="1:30" ht="15.6" customHeight="1">
      <c r="A171" s="49"/>
      <c r="B171" s="50" t="s">
        <v>84</v>
      </c>
      <c r="D171" s="289">
        <f t="shared" ref="D171:I171" si="119">D157-SUM(D162:D170)</f>
        <v>-5950000</v>
      </c>
      <c r="E171" s="289">
        <f t="shared" si="119"/>
        <v>-200000</v>
      </c>
      <c r="F171" s="289">
        <f t="shared" si="119"/>
        <v>-991440.78947368427</v>
      </c>
      <c r="G171" s="289">
        <f t="shared" si="119"/>
        <v>-1812373.4820449555</v>
      </c>
      <c r="H171" s="289">
        <f t="shared" si="119"/>
        <v>536781.11478892551</v>
      </c>
      <c r="I171" s="289">
        <f t="shared" si="119"/>
        <v>246381.33066063607</v>
      </c>
      <c r="J171" s="289">
        <f t="shared" ref="J171:AA171" si="120">J157-SUM(J164:J170)</f>
        <v>884938.16022478044</v>
      </c>
      <c r="K171" s="289">
        <f t="shared" si="120"/>
        <v>426787.58799342113</v>
      </c>
      <c r="L171" s="289">
        <f t="shared" si="120"/>
        <v>1529450.2584292765</v>
      </c>
      <c r="M171" s="289">
        <f t="shared" si="120"/>
        <v>819421.97238212777</v>
      </c>
      <c r="N171" s="289">
        <f t="shared" si="120"/>
        <v>1047100.434895833</v>
      </c>
      <c r="O171" s="289">
        <f t="shared" si="120"/>
        <v>1577362.5479029603</v>
      </c>
      <c r="P171" s="289">
        <f t="shared" si="120"/>
        <v>2702420.1591282887</v>
      </c>
      <c r="Q171" s="289">
        <f t="shared" si="120"/>
        <v>2735770.1591282887</v>
      </c>
      <c r="R171" s="289">
        <f t="shared" si="120"/>
        <v>2702420.1591282887</v>
      </c>
      <c r="S171" s="289">
        <f t="shared" si="120"/>
        <v>2702420.1591282887</v>
      </c>
      <c r="T171" s="289">
        <f t="shared" si="120"/>
        <v>2702420.1591282887</v>
      </c>
      <c r="U171" s="289">
        <f t="shared" si="120"/>
        <v>2702420.1591282887</v>
      </c>
      <c r="V171" s="289">
        <f t="shared" si="120"/>
        <v>2702420.1591282887</v>
      </c>
      <c r="W171" s="289">
        <f t="shared" si="120"/>
        <v>2702420.1591282887</v>
      </c>
      <c r="X171" s="289">
        <f t="shared" si="120"/>
        <v>2702420.1591282887</v>
      </c>
      <c r="Y171" s="289">
        <f t="shared" si="120"/>
        <v>2702420.1591282887</v>
      </c>
      <c r="Z171" s="289">
        <f t="shared" si="120"/>
        <v>2702420.1591282887</v>
      </c>
      <c r="AA171" s="289">
        <f t="shared" si="120"/>
        <v>2702420.1591282887</v>
      </c>
      <c r="AB171" s="284"/>
      <c r="AC171" s="204"/>
      <c r="AD171" s="144"/>
    </row>
    <row r="172" spans="1:30" ht="15.6" customHeight="1">
      <c r="A172" s="44"/>
      <c r="B172" s="45" t="s">
        <v>85</v>
      </c>
      <c r="D172" s="272">
        <f>D171</f>
        <v>-5950000</v>
      </c>
      <c r="E172" s="272">
        <f t="shared" ref="E172:AA172" si="121">D172+E171</f>
        <v>-6150000</v>
      </c>
      <c r="F172" s="272">
        <f t="shared" si="121"/>
        <v>-7141440.7894736845</v>
      </c>
      <c r="G172" s="272">
        <f t="shared" si="121"/>
        <v>-8953814.2715186402</v>
      </c>
      <c r="H172" s="272">
        <f t="shared" si="121"/>
        <v>-8417033.1567297149</v>
      </c>
      <c r="I172" s="272">
        <f t="shared" si="121"/>
        <v>-8170651.8260690793</v>
      </c>
      <c r="J172" s="272">
        <f t="shared" si="121"/>
        <v>-7285713.6658442989</v>
      </c>
      <c r="K172" s="272">
        <f t="shared" si="121"/>
        <v>-6858926.0778508782</v>
      </c>
      <c r="L172" s="272">
        <f t="shared" si="121"/>
        <v>-5329475.8194216015</v>
      </c>
      <c r="M172" s="272">
        <f t="shared" si="121"/>
        <v>-4510053.8470394742</v>
      </c>
      <c r="N172" s="272">
        <f t="shared" si="121"/>
        <v>-3462953.4121436412</v>
      </c>
      <c r="O172" s="272">
        <f t="shared" si="121"/>
        <v>-1885590.8642406808</v>
      </c>
      <c r="P172" s="272">
        <f t="shared" si="121"/>
        <v>816829.29488760792</v>
      </c>
      <c r="Q172" s="272">
        <f t="shared" si="121"/>
        <v>3552599.4540158967</v>
      </c>
      <c r="R172" s="272">
        <f t="shared" si="121"/>
        <v>6255019.6131441854</v>
      </c>
      <c r="S172" s="290">
        <f t="shared" si="121"/>
        <v>8957439.7722724751</v>
      </c>
      <c r="T172" s="272">
        <f t="shared" si="121"/>
        <v>11659859.931400765</v>
      </c>
      <c r="U172" s="272">
        <f t="shared" si="121"/>
        <v>14362280.090529054</v>
      </c>
      <c r="V172" s="272">
        <f t="shared" si="121"/>
        <v>17064700.249657344</v>
      </c>
      <c r="W172" s="272">
        <f t="shared" si="121"/>
        <v>19767120.408785634</v>
      </c>
      <c r="X172" s="272">
        <f t="shared" si="121"/>
        <v>22469540.567913923</v>
      </c>
      <c r="Y172" s="272">
        <f t="shared" si="121"/>
        <v>25171960.727042213</v>
      </c>
      <c r="Z172" s="272">
        <f t="shared" si="121"/>
        <v>27874380.886170503</v>
      </c>
      <c r="AA172" s="272">
        <f t="shared" si="121"/>
        <v>30576801.045298792</v>
      </c>
      <c r="AB172" s="284"/>
      <c r="AC172" s="204"/>
      <c r="AD172" s="144"/>
    </row>
    <row r="173" spans="1:30" ht="15" customHeight="1">
      <c r="A173" s="37"/>
      <c r="B173" s="37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8"/>
      <c r="AB173" s="204"/>
      <c r="AC173" s="204"/>
      <c r="AD173" s="144"/>
    </row>
    <row r="174" spans="1:30" ht="15" customHeight="1" thickBot="1">
      <c r="A174" s="2"/>
      <c r="B174" s="42"/>
      <c r="D174" s="291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6"/>
      <c r="AB174" s="204"/>
      <c r="AC174" s="204"/>
      <c r="AD174" s="144"/>
    </row>
    <row r="175" spans="1:30" ht="15" customHeight="1" thickBot="1">
      <c r="A175" s="51"/>
      <c r="B175" s="52" t="s">
        <v>86</v>
      </c>
      <c r="D175" s="292">
        <f>-MIN(D172:AA172)</f>
        <v>8953814.2715186402</v>
      </c>
      <c r="E175" s="293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  <c r="Z175" s="275"/>
      <c r="AA175" s="276"/>
      <c r="AB175" s="204"/>
      <c r="AC175" s="204"/>
      <c r="AD175" s="144"/>
    </row>
  </sheetData>
  <pageMargins left="0.7" right="0.7" top="0.75" bottom="0.75" header="0.3" footer="0.3"/>
  <pageSetup orientation="portrait" r:id="rId1"/>
  <headerFooter>
    <oddFooter>&amp;C&amp;"Helvetica Neue,Regular"&amp;11&amp;K000000&amp;P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Опермодель</vt:lpstr>
      <vt:lpstr>Капитальные расходы</vt:lpstr>
      <vt:lpstr>Финмодель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2022-11-25T13:57:05Z</dcterms:created>
  <dcterms:modified xsi:type="dcterms:W3CDTF">2023-02-02T08:51:06Z</dcterms:modified>
</cp:coreProperties>
</file>