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G:\Мой диск\Soho.mba\Продукт\Курс-Management\7. Управление. Мотивация\Мотивации\"/>
    </mc:Choice>
  </mc:AlternateContent>
  <xr:revisionPtr revIDLastSave="0" documentId="13_ncr:1_{D822B8F5-2A98-4E83-BB84-6F1DA151D4A9}" xr6:coauthVersionLast="47" xr6:coauthVersionMax="47" xr10:uidLastSave="{00000000-0000-0000-0000-000000000000}"/>
  <bookViews>
    <workbookView xWindow="-103" yWindow="-103" windowWidth="33120" windowHeight="18120" xr2:uid="{00000000-000D-0000-FFFF-FFFF00000000}"/>
  </bookViews>
  <sheets>
    <sheet name="Модель схемы мотивации" sheetId="1" r:id="rId1"/>
    <sheet name="Лист2" sheetId="2" r:id="rId2"/>
    <sheet name="Лист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V47" i="1" l="1"/>
  <c r="V41" i="1"/>
  <c r="V35" i="1"/>
  <c r="V29" i="1"/>
  <c r="V23" i="1"/>
  <c r="V17" i="1"/>
  <c r="V11" i="1"/>
  <c r="D5" i="2"/>
  <c r="D10" i="2" s="1"/>
  <c r="D2" i="2"/>
  <c r="C5" i="2"/>
  <c r="C2" i="2"/>
  <c r="C10" i="2" s="1"/>
  <c r="B5" i="2"/>
  <c r="B2" i="2"/>
  <c r="B10" i="2" s="1"/>
  <c r="P57" i="1" l="1"/>
  <c r="P56" i="1"/>
  <c r="P55" i="1"/>
  <c r="P59" i="1" s="1"/>
  <c r="P51" i="1"/>
  <c r="P50" i="1"/>
  <c r="P49" i="1"/>
  <c r="P53" i="1" s="1"/>
  <c r="P45" i="1"/>
  <c r="P44" i="1"/>
  <c r="L59" i="1"/>
  <c r="M57" i="1" s="1"/>
  <c r="L53" i="1"/>
  <c r="M49" i="1" s="1"/>
  <c r="L47" i="1"/>
  <c r="M45" i="1" s="1"/>
  <c r="L41" i="1"/>
  <c r="M37" i="1" s="1"/>
  <c r="P37" i="1" s="1"/>
  <c r="L35" i="1"/>
  <c r="L29" i="1"/>
  <c r="L23" i="1"/>
  <c r="M20" i="1" s="1"/>
  <c r="P20" i="1" s="1"/>
  <c r="L17" i="1"/>
  <c r="M13" i="1" s="1"/>
  <c r="P13" i="1" s="1"/>
  <c r="S57" i="1"/>
  <c r="S56" i="1"/>
  <c r="S55" i="1"/>
  <c r="S51" i="1"/>
  <c r="S50" i="1"/>
  <c r="S49" i="1"/>
  <c r="S45" i="1"/>
  <c r="S44" i="1"/>
  <c r="S43" i="1"/>
  <c r="S39" i="1"/>
  <c r="S38" i="1"/>
  <c r="S37" i="1"/>
  <c r="S33" i="1"/>
  <c r="S32" i="1"/>
  <c r="S31" i="1"/>
  <c r="S27" i="1"/>
  <c r="S26" i="1"/>
  <c r="S25" i="1"/>
  <c r="S21" i="1"/>
  <c r="S20" i="1"/>
  <c r="S19" i="1"/>
  <c r="S15" i="1"/>
  <c r="S14" i="1"/>
  <c r="S7" i="1"/>
  <c r="S8" i="1"/>
  <c r="S13" i="1"/>
  <c r="L11" i="1"/>
  <c r="M7" i="1" s="1"/>
  <c r="P7" i="1" s="1"/>
  <c r="M50" i="1" l="1"/>
  <c r="M32" i="1"/>
  <c r="P32" i="1" s="1"/>
  <c r="M31" i="1"/>
  <c r="P31" i="1" s="1"/>
  <c r="M51" i="1"/>
  <c r="M38" i="1"/>
  <c r="P38" i="1" s="1"/>
  <c r="M39" i="1"/>
  <c r="P39" i="1" s="1"/>
  <c r="M43" i="1"/>
  <c r="P43" i="1" s="1"/>
  <c r="P47" i="1" s="1"/>
  <c r="M8" i="1"/>
  <c r="P8" i="1" s="1"/>
  <c r="M55" i="1"/>
  <c r="M56" i="1"/>
  <c r="M44" i="1"/>
  <c r="M25" i="1"/>
  <c r="P25" i="1" s="1"/>
  <c r="M26" i="1"/>
  <c r="P26" i="1" s="1"/>
  <c r="M19" i="1"/>
  <c r="P19" i="1" s="1"/>
  <c r="P23" i="1" s="1"/>
  <c r="M15" i="1"/>
  <c r="P15" i="1" s="1"/>
  <c r="M14" i="1"/>
  <c r="P14" i="1" s="1"/>
  <c r="S53" i="1"/>
  <c r="T53" i="1" s="1"/>
  <c r="U53" i="1" s="1"/>
  <c r="S29" i="1"/>
  <c r="S23" i="1"/>
  <c r="S17" i="1"/>
  <c r="S35" i="1"/>
  <c r="S59" i="1"/>
  <c r="T59" i="1" s="1"/>
  <c r="U59" i="1" s="1"/>
  <c r="S41" i="1"/>
  <c r="S47" i="1"/>
  <c r="S11" i="1"/>
  <c r="T47" i="1" l="1"/>
  <c r="U47" i="1" s="1"/>
  <c r="P41" i="1"/>
  <c r="T41" i="1" s="1"/>
  <c r="U41" i="1" s="1"/>
  <c r="P35" i="1"/>
  <c r="T35" i="1" s="1"/>
  <c r="U35" i="1" s="1"/>
  <c r="P29" i="1"/>
  <c r="T29" i="1"/>
  <c r="U29" i="1" s="1"/>
  <c r="P17" i="1"/>
  <c r="T17" i="1" s="1"/>
  <c r="U17" i="1" s="1"/>
  <c r="T23" i="1"/>
  <c r="U23" i="1" s="1"/>
  <c r="P11" i="1"/>
  <c r="T11" i="1" s="1"/>
  <c r="U11" i="1" s="1"/>
</calcChain>
</file>

<file path=xl/sharedStrings.xml><?xml version="1.0" encoding="utf-8"?>
<sst xmlns="http://schemas.openxmlformats.org/spreadsheetml/2006/main" count="146" uniqueCount="91">
  <si>
    <t>Должность</t>
  </si>
  <si>
    <t>KPI</t>
  </si>
  <si>
    <t>Бонус</t>
  </si>
  <si>
    <t>Директор колл-центра</t>
  </si>
  <si>
    <t>Стоиомсть обработки заказа</t>
  </si>
  <si>
    <t>Качество обработки заказов</t>
  </si>
  <si>
    <t>Допустимое отклонение</t>
  </si>
  <si>
    <t>Ковенанты</t>
  </si>
  <si>
    <t>Конверсия</t>
  </si>
  <si>
    <t>Доля аксессов</t>
  </si>
  <si>
    <t>План KPI</t>
  </si>
  <si>
    <t>Факт KPI</t>
  </si>
  <si>
    <t>План ковенант</t>
  </si>
  <si>
    <t>Факт ковенант</t>
  </si>
  <si>
    <t>Влияние</t>
  </si>
  <si>
    <t>Линейное</t>
  </si>
  <si>
    <t>Степенное</t>
  </si>
  <si>
    <t>Доля KPI в доходе</t>
  </si>
  <si>
    <t>Направление</t>
  </si>
  <si>
    <t>Вниз</t>
  </si>
  <si>
    <t>Вверх</t>
  </si>
  <si>
    <t>Минус-вес</t>
  </si>
  <si>
    <t>Итого бонус</t>
  </si>
  <si>
    <t>Доход</t>
  </si>
  <si>
    <t>Директор по маркетингу</t>
  </si>
  <si>
    <t>CPO</t>
  </si>
  <si>
    <t>Оъем переданной в логистику выручки</t>
  </si>
  <si>
    <t>Доля заказов не с Я.М</t>
  </si>
  <si>
    <t>Коммерческий директор ПЮ</t>
  </si>
  <si>
    <t>Директор по развитию</t>
  </si>
  <si>
    <t>Директор по контенту</t>
  </si>
  <si>
    <t>Директор торговой компании</t>
  </si>
  <si>
    <t>Коммерческий директор ТК</t>
  </si>
  <si>
    <t>Директор по логистике</t>
  </si>
  <si>
    <t>Финансовый директор</t>
  </si>
  <si>
    <t>Валовая прибыль департамента</t>
  </si>
  <si>
    <t>Выручка от продажи рекламы</t>
  </si>
  <si>
    <t>Выручка по сторонник ТК</t>
  </si>
  <si>
    <t>Верхнее качество стронних ТК</t>
  </si>
  <si>
    <t>Цена карточки</t>
  </si>
  <si>
    <t>Кол-во созданных карточек</t>
  </si>
  <si>
    <t>Бюджет департамента</t>
  </si>
  <si>
    <t>Нижнее качество ТК</t>
  </si>
  <si>
    <t>EBITDA ТК</t>
  </si>
  <si>
    <t>Выручка ТК</t>
  </si>
  <si>
    <t>Сила влияния отклониния факта от плана на доход</t>
  </si>
  <si>
    <t>Маржа ТК</t>
  </si>
  <si>
    <t>Качество закупки</t>
  </si>
  <si>
    <t>Оборачиваемость склада</t>
  </si>
  <si>
    <t>Доля отгрузок со склада</t>
  </si>
  <si>
    <t>Размер ассортимента</t>
  </si>
  <si>
    <t>Качество доставки</t>
  </si>
  <si>
    <t>Стоимость 1 врученного заказа</t>
  </si>
  <si>
    <t>Планка минимального месячного дохода</t>
  </si>
  <si>
    <t>OCF</t>
  </si>
  <si>
    <t>Дата выхода отчетности</t>
  </si>
  <si>
    <t>Ожидаемый доход</t>
  </si>
  <si>
    <t>Доходы</t>
  </si>
  <si>
    <t xml:space="preserve"> - Доходы от комиссий</t>
  </si>
  <si>
    <t xml:space="preserve"> - Доходы от рекламы</t>
  </si>
  <si>
    <t>Расходы</t>
  </si>
  <si>
    <t xml:space="preserve"> - Департамент развития</t>
  </si>
  <si>
    <t xml:space="preserve"> - ОПР</t>
  </si>
  <si>
    <t xml:space="preserve"> - ПО</t>
  </si>
  <si>
    <t xml:space="preserve"> - Управление</t>
  </si>
  <si>
    <t>Валовый доход</t>
  </si>
  <si>
    <t>октябрь</t>
  </si>
  <si>
    <t>ноябрь</t>
  </si>
  <si>
    <t>декабрь</t>
  </si>
  <si>
    <t>Методика</t>
  </si>
  <si>
    <t>Начисленные расходы (по подписанным актам) в колл-центре (ООО ТЦОБД) деленные на количество переданных за отчетный месяц заказов</t>
  </si>
  <si>
    <t>Отношение количества заказов, переданных в сторонние ТК к неложным заказам, полученным в бонусируемом месяце по офферам всех ТК.</t>
  </si>
  <si>
    <t>Начисленные расходы (по подписанным актам) по департаменту маркетинга, включая ФОТ с налогами деленные на количество полученных неложных за отчетный месяц заказов</t>
  </si>
  <si>
    <t>Суммарная стоимость всех заказов, которые переданы за отчетный месяц в торговые компании</t>
  </si>
  <si>
    <t>Количество полученных неложных заказов за отчетный период с источником, отличным от Я.Маркета денное на количество всех полученных неложных заказов за отчетный период.</t>
  </si>
  <si>
    <t>Суммарная стоимость подписанных актов на оказание рекламных услуг за отчетный период, инициированных Коммерческим департаментом</t>
  </si>
  <si>
    <t>Все начисленные доходы департамента (от продажи лидов, рекламы, услуг колл-центра и контента) за минусом его расходов</t>
  </si>
  <si>
    <t>Начисленная (по подписанным актам) в бонусируемом месяце выручка от сторонних ТК.</t>
  </si>
  <si>
    <t>Отношение количества заказов, переданных в сторонние ТК к неложным заказам, полученным в бонусируемом месяце по офферам сторонних ТК.</t>
  </si>
  <si>
    <t>Начисленные расходы по производству карточек (в КС и ФФ), заказанных департаментом развития и опубликованных на сайте Ютинет.Ру деленное на количество таких карточек (без учета автонод).</t>
  </si>
  <si>
    <t>Кол-во карточек, заказанных департаментом развития и опубликованных на сайте Ютинет.Ру за отчетный период (без учета автонод).</t>
  </si>
  <si>
    <t>Суммарная стоимость врученных заказов в отчетном периоде за вычетом суммарной стоимости средств, возвращенных в отчетном периоде клинетам по врученным ранее заказам</t>
  </si>
  <si>
    <t>Согласно учетной политике.</t>
  </si>
  <si>
    <t>Отношение количества врученных заказов за период к количеству заказов, принятых к исполнению в торговой компании за тот же период.</t>
  </si>
  <si>
    <t>Операционный денежный поток по группе компаний Ютинет.Ру сложенный с инвестиционным денежным потоком</t>
  </si>
  <si>
    <t>Число месяца создания отчетности и принятия ее ГД.</t>
  </si>
  <si>
    <t>Разница между выручкой по врученным заказам и товарной себестоимостью по ним, за минусом маржи по возвратам, плюс сумма ребейтов, полученных в отчетном периоде</t>
  </si>
  <si>
    <t>Отношение количества врученных заказов за период к количеству заказов, принятых к доставке в торговой компании за тот же период.</t>
  </si>
  <si>
    <t>Начисленные расходы (по подписанным актам) по департаменту логистики включая ФОТ с налогами деленные на количество врученных за отчетный месяц заказов</t>
  </si>
  <si>
    <t>Итого доход МАКС</t>
  </si>
  <si>
    <t>Итого доход +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</si>
</sst>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&quot;р.&quot;_-;\-* #,##0&quot;р.&quot;_-;_-* &quot;-&quot;??&quot;р.&quot;_-;_-@_-"/>
    <numFmt numFmtId="167" formatCode="_-* #,##0_р_._-;\-* #,##0_р_._-;_-* &quot;-&quot;??_р_._-;_-@_-"/>
    <numFmt numFmtId="168" formatCode="0.0%"/>
  </numFmts>
  <fonts count="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1"/>
      <color rgb="FFFFC00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/>
      <top/>
      <bottom/>
      <diagonal/>
    </border>
  </borders>
  <cellStyleXfs count="4">
    <xf numFmtId="0" fontId="0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9">
    <xf numFmtId="0" fontId="0" fillId="0" borderId="0" xfId="0"/>
    <xf numFmtId="0" fontId="0" fillId="0" borderId="0" xfId="0" applyAlignment="1">
      <alignment wrapText="1"/>
    </xf>
    <xf numFmtId="167" fontId="0" fillId="0" borderId="0" xfId="1" applyNumberFormat="1" applyFont="1"/>
    <xf numFmtId="12" fontId="0" fillId="0" borderId="0" xfId="0" applyNumberFormat="1"/>
    <xf numFmtId="0" fontId="0" fillId="0" borderId="1" xfId="0" applyBorder="1"/>
    <xf numFmtId="0" fontId="0" fillId="0" borderId="0" xfId="0" applyBorder="1"/>
    <xf numFmtId="0" fontId="0" fillId="0" borderId="0" xfId="0" applyBorder="1" applyAlignment="1">
      <alignment wrapText="1"/>
    </xf>
    <xf numFmtId="164" fontId="0" fillId="0" borderId="0" xfId="2" applyFont="1" applyBorder="1"/>
    <xf numFmtId="12" fontId="0" fillId="0" borderId="0" xfId="0" applyNumberFormat="1" applyBorder="1"/>
    <xf numFmtId="9" fontId="0" fillId="0" borderId="0" xfId="0" applyNumberFormat="1" applyBorder="1"/>
    <xf numFmtId="164" fontId="0" fillId="0" borderId="0" xfId="0" applyNumberFormat="1" applyBorder="1"/>
    <xf numFmtId="166" fontId="0" fillId="0" borderId="0" xfId="2" applyNumberFormat="1" applyFont="1" applyBorder="1"/>
    <xf numFmtId="166" fontId="0" fillId="0" borderId="0" xfId="0" applyNumberFormat="1" applyBorder="1"/>
    <xf numFmtId="12" fontId="0" fillId="0" borderId="0" xfId="1" applyNumberFormat="1" applyFont="1" applyBorder="1"/>
    <xf numFmtId="167" fontId="0" fillId="0" borderId="0" xfId="1" applyNumberFormat="1" applyFont="1" applyBorder="1"/>
    <xf numFmtId="0" fontId="0" fillId="0" borderId="0" xfId="0" applyFill="1" applyBorder="1"/>
    <xf numFmtId="9" fontId="0" fillId="0" borderId="0" xfId="3" applyFont="1" applyBorder="1"/>
    <xf numFmtId="9" fontId="0" fillId="0" borderId="0" xfId="3" applyFont="1"/>
    <xf numFmtId="168" fontId="0" fillId="0" borderId="0" xfId="3" applyNumberFormat="1" applyFont="1" applyBorder="1"/>
    <xf numFmtId="0" fontId="3" fillId="0" borderId="1" xfId="0" applyFont="1" applyBorder="1"/>
    <xf numFmtId="0" fontId="2" fillId="0" borderId="0" xfId="0" applyFont="1" applyBorder="1" applyAlignment="1">
      <alignment wrapText="1"/>
    </xf>
    <xf numFmtId="167" fontId="0" fillId="0" borderId="0" xfId="1" applyNumberFormat="1" applyFont="1" applyBorder="1" applyAlignment="1">
      <alignment wrapText="1"/>
    </xf>
    <xf numFmtId="166" fontId="0" fillId="0" borderId="0" xfId="2" applyNumberFormat="1" applyFont="1" applyFill="1" applyBorder="1"/>
    <xf numFmtId="0" fontId="4" fillId="0" borderId="0" xfId="0" applyFont="1" applyBorder="1"/>
    <xf numFmtId="0" fontId="5" fillId="0" borderId="0" xfId="0" applyFont="1"/>
    <xf numFmtId="0" fontId="5" fillId="0" borderId="0" xfId="0" applyFont="1" applyAlignment="1">
      <alignment vertical="center"/>
    </xf>
    <xf numFmtId="0" fontId="0" fillId="0" borderId="0" xfId="0" applyBorder="1" applyAlignment="1">
      <alignment horizontal="center"/>
    </xf>
    <xf numFmtId="0" fontId="0" fillId="0" borderId="0" xfId="0" applyAlignment="1">
      <alignment horizontal="center"/>
    </xf>
    <xf numFmtId="17" fontId="0" fillId="0" borderId="0" xfId="0" applyNumberFormat="1" applyBorder="1" applyAlignment="1">
      <alignment horizontal="center"/>
    </xf>
  </cellXfs>
  <cellStyles count="4">
    <cellStyle name="Денежный" xfId="2" builtinId="4"/>
    <cellStyle name="Обычный" xfId="0" builtinId="0"/>
    <cellStyle name="Процентный" xfId="3" builtinId="5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</sheetPr>
  <dimension ref="A1:AG109"/>
  <sheetViews>
    <sheetView tabSelected="1" topLeftCell="H3" zoomScale="85" zoomScaleNormal="85" workbookViewId="0">
      <selection activeCell="Y44" sqref="Y44"/>
    </sheetView>
  </sheetViews>
  <sheetFormatPr defaultRowHeight="14.5" outlineLevelRow="1" x14ac:dyDescent="0.35"/>
  <cols>
    <col min="1" max="1" width="28" bestFit="1" customWidth="1"/>
    <col min="2" max="2" width="22.453125" customWidth="1"/>
    <col min="3" max="3" width="24.453125" bestFit="1" customWidth="1"/>
    <col min="4" max="4" width="11" customWidth="1"/>
    <col min="5" max="5" width="14.54296875" customWidth="1"/>
    <col min="6" max="7" width="37.7265625" customWidth="1"/>
    <col min="8" max="8" width="12.54296875" customWidth="1"/>
    <col min="9" max="9" width="13.453125" customWidth="1"/>
    <col min="10" max="10" width="16" customWidth="1"/>
    <col min="11" max="11" width="13" customWidth="1"/>
    <col min="12" max="12" width="13" style="2" customWidth="1"/>
    <col min="13" max="13" width="14.7265625" bestFit="1" customWidth="1"/>
    <col min="14" max="14" width="15.81640625" bestFit="1" customWidth="1"/>
    <col min="15" max="15" width="16.81640625" bestFit="1" customWidth="1"/>
    <col min="16" max="16" width="19.54296875" bestFit="1" customWidth="1"/>
    <col min="17" max="17" width="15.81640625" bestFit="1" customWidth="1"/>
    <col min="18" max="18" width="14.81640625" bestFit="1" customWidth="1"/>
    <col min="19" max="19" width="13.26953125" bestFit="1" customWidth="1"/>
    <col min="20" max="21" width="13.26953125" customWidth="1"/>
    <col min="22" max="22" width="10.26953125" bestFit="1" customWidth="1"/>
  </cols>
  <sheetData>
    <row r="1" spans="1:33" hidden="1" x14ac:dyDescent="0.35">
      <c r="A1" s="5"/>
      <c r="B1" s="5"/>
      <c r="C1" s="5"/>
      <c r="D1" s="5"/>
      <c r="E1" s="5"/>
      <c r="F1" s="5"/>
      <c r="G1" s="5"/>
      <c r="H1" s="5" t="s">
        <v>15</v>
      </c>
      <c r="I1" s="5" t="s">
        <v>20</v>
      </c>
      <c r="J1" s="5"/>
      <c r="K1" s="5"/>
      <c r="L1" s="14"/>
      <c r="M1" s="5"/>
      <c r="N1" s="5"/>
      <c r="O1" s="5"/>
      <c r="P1" s="5"/>
      <c r="Q1" s="5"/>
      <c r="R1" s="5"/>
      <c r="S1" s="5"/>
      <c r="T1" s="5"/>
      <c r="U1" s="5"/>
    </row>
    <row r="2" spans="1:33" hidden="1" x14ac:dyDescent="0.35">
      <c r="A2" s="5"/>
      <c r="B2" s="5"/>
      <c r="C2" s="5"/>
      <c r="D2" s="5"/>
      <c r="E2" s="5"/>
      <c r="F2" s="5"/>
      <c r="G2" s="5"/>
      <c r="H2" s="5" t="s">
        <v>16</v>
      </c>
      <c r="I2" s="5" t="s">
        <v>19</v>
      </c>
      <c r="J2" s="5"/>
      <c r="K2" s="5"/>
      <c r="L2" s="14"/>
      <c r="M2" s="5"/>
      <c r="N2" s="5"/>
      <c r="O2" s="5"/>
      <c r="P2" s="5"/>
      <c r="Q2" s="5"/>
      <c r="R2" s="5"/>
      <c r="S2" s="5"/>
      <c r="T2" s="5"/>
      <c r="U2" s="5"/>
    </row>
    <row r="3" spans="1:33" x14ac:dyDescent="0.35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14"/>
      <c r="M3" s="28">
        <v>41548</v>
      </c>
      <c r="N3" s="28"/>
      <c r="O3" s="28"/>
      <c r="P3" s="28"/>
      <c r="Q3" s="28"/>
      <c r="R3" s="28"/>
      <c r="S3" s="28"/>
      <c r="T3" s="28"/>
      <c r="U3" s="28"/>
    </row>
    <row r="4" spans="1:33" x14ac:dyDescent="0.35">
      <c r="A4" s="5"/>
      <c r="B4" s="5"/>
      <c r="C4" s="26" t="s">
        <v>7</v>
      </c>
      <c r="D4" s="26"/>
      <c r="E4" s="26"/>
      <c r="F4" s="26" t="s">
        <v>1</v>
      </c>
      <c r="G4" s="26"/>
      <c r="H4" s="26"/>
      <c r="I4" s="26"/>
      <c r="J4" s="26"/>
      <c r="K4" s="26"/>
      <c r="L4" s="26"/>
      <c r="M4" s="26" t="s">
        <v>1</v>
      </c>
      <c r="N4" s="26"/>
      <c r="O4" s="26"/>
      <c r="P4" s="26"/>
      <c r="Q4" s="26" t="s">
        <v>7</v>
      </c>
      <c r="R4" s="26"/>
      <c r="S4" s="26"/>
      <c r="T4" s="26" t="s">
        <v>23</v>
      </c>
      <c r="U4" s="26"/>
      <c r="V4" s="27"/>
      <c r="W4" s="27"/>
      <c r="X4" s="27"/>
      <c r="Y4" s="27"/>
      <c r="Z4" s="27"/>
      <c r="AA4" s="27"/>
    </row>
    <row r="5" spans="1:33" ht="63" customHeight="1" x14ac:dyDescent="0.45">
      <c r="A5" s="20" t="s">
        <v>0</v>
      </c>
      <c r="B5" s="6" t="s">
        <v>53</v>
      </c>
      <c r="C5" s="6" t="s">
        <v>7</v>
      </c>
      <c r="D5" s="6" t="s">
        <v>21</v>
      </c>
      <c r="E5" s="6" t="s">
        <v>18</v>
      </c>
      <c r="F5" s="20" t="s">
        <v>1</v>
      </c>
      <c r="G5" s="20" t="s">
        <v>69</v>
      </c>
      <c r="H5" s="6" t="s">
        <v>14</v>
      </c>
      <c r="I5" s="6" t="s">
        <v>18</v>
      </c>
      <c r="J5" s="6" t="s">
        <v>45</v>
      </c>
      <c r="K5" s="6" t="s">
        <v>6</v>
      </c>
      <c r="L5" s="21" t="s">
        <v>17</v>
      </c>
      <c r="M5" s="6" t="s">
        <v>56</v>
      </c>
      <c r="N5" s="6" t="s">
        <v>10</v>
      </c>
      <c r="O5" s="6" t="s">
        <v>11</v>
      </c>
      <c r="P5" s="6" t="s">
        <v>2</v>
      </c>
      <c r="Q5" s="6" t="s">
        <v>12</v>
      </c>
      <c r="R5" s="6" t="s">
        <v>13</v>
      </c>
      <c r="S5" s="6" t="s">
        <v>21</v>
      </c>
      <c r="T5" s="6" t="s">
        <v>22</v>
      </c>
      <c r="U5" s="6" t="s">
        <v>89</v>
      </c>
      <c r="V5" s="6" t="s">
        <v>90</v>
      </c>
      <c r="W5" s="1"/>
      <c r="X5" s="1"/>
      <c r="Y5" s="1"/>
      <c r="Z5" s="1"/>
      <c r="AA5" s="1"/>
      <c r="AB5" s="1"/>
      <c r="AC5" s="1"/>
      <c r="AD5" s="1"/>
      <c r="AE5" s="1"/>
      <c r="AF5" s="1"/>
      <c r="AG5" s="1"/>
    </row>
    <row r="6" spans="1:33" ht="18.5" x14ac:dyDescent="0.45">
      <c r="A6" s="5" t="s">
        <v>3</v>
      </c>
      <c r="B6" s="6"/>
      <c r="C6" s="6"/>
      <c r="D6" s="6"/>
      <c r="E6" s="6"/>
      <c r="F6" s="20"/>
      <c r="G6" s="20"/>
      <c r="H6" s="6"/>
      <c r="I6" s="6"/>
      <c r="J6" s="6"/>
      <c r="K6" s="6"/>
      <c r="L6" s="21"/>
      <c r="M6" s="6"/>
      <c r="N6" s="6"/>
      <c r="O6" s="6"/>
      <c r="P6" s="6"/>
      <c r="Q6" s="6"/>
      <c r="R6" s="6"/>
      <c r="S6" s="6"/>
      <c r="T6" s="6"/>
      <c r="U6" s="6"/>
      <c r="W6" s="1"/>
      <c r="X6" s="1"/>
      <c r="Y6" s="1"/>
      <c r="Z6" s="1"/>
      <c r="AA6" s="1"/>
      <c r="AB6" s="1"/>
      <c r="AC6" s="1"/>
      <c r="AD6" s="1"/>
      <c r="AE6" s="1"/>
      <c r="AF6" s="1"/>
      <c r="AG6" s="1"/>
    </row>
    <row r="7" spans="1:33" ht="15.5" outlineLevel="1" x14ac:dyDescent="0.35">
      <c r="A7" s="5"/>
      <c r="B7" s="5"/>
      <c r="C7" s="5" t="s">
        <v>8</v>
      </c>
      <c r="D7" s="13">
        <v>0.25</v>
      </c>
      <c r="E7" s="13" t="s">
        <v>20</v>
      </c>
      <c r="F7" s="5" t="s">
        <v>4</v>
      </c>
      <c r="G7" s="24" t="s">
        <v>70</v>
      </c>
      <c r="H7" s="5" t="s">
        <v>16</v>
      </c>
      <c r="I7" s="5" t="s">
        <v>19</v>
      </c>
      <c r="J7" s="5">
        <v>5</v>
      </c>
      <c r="K7" s="16">
        <v>0.05</v>
      </c>
      <c r="L7" s="14">
        <v>1</v>
      </c>
      <c r="M7" s="11">
        <f>L7/$L11*$M11</f>
        <v>100000</v>
      </c>
      <c r="N7" s="5"/>
      <c r="O7" s="5"/>
      <c r="P7" s="11" t="e">
        <f>IF(1-(O7/N7)^(IF($I7="Вверх",1,-1))&lt;=K7,IF($H7="Линейное",M7*($J7*(O7/N7)^(IF($I7="Вверх",1,-1))-($J7-1)),IF($H7="Степенное",M7*((O7/N7)^($J7*IF($I7="Вверх",1,-1))),0)),0)</f>
        <v>#DIV/0!</v>
      </c>
      <c r="Q7" s="5"/>
      <c r="R7" s="5"/>
      <c r="S7" s="8">
        <f>IF(E7="Вверх",IF(R7&lt;Q7,-1,0),IF(R7&gt;Q7,-1,0))*D7</f>
        <v>0</v>
      </c>
      <c r="T7" s="7"/>
      <c r="U7" s="7"/>
    </row>
    <row r="8" spans="1:33" ht="15.5" outlineLevel="1" x14ac:dyDescent="0.35">
      <c r="A8" s="5"/>
      <c r="B8" s="5"/>
      <c r="C8" s="5" t="s">
        <v>9</v>
      </c>
      <c r="D8" s="13">
        <v>0.25</v>
      </c>
      <c r="E8" s="13" t="s">
        <v>20</v>
      </c>
      <c r="F8" s="5" t="s">
        <v>5</v>
      </c>
      <c r="G8" s="24" t="s">
        <v>71</v>
      </c>
      <c r="H8" s="5" t="s">
        <v>16</v>
      </c>
      <c r="I8" s="5" t="s">
        <v>20</v>
      </c>
      <c r="J8" s="5">
        <v>10</v>
      </c>
      <c r="K8" s="16">
        <v>0.05</v>
      </c>
      <c r="L8" s="14">
        <v>1</v>
      </c>
      <c r="M8" s="11">
        <f>L8/$L11*$M11</f>
        <v>100000</v>
      </c>
      <c r="N8" s="9"/>
      <c r="O8" s="9"/>
      <c r="P8" s="11" t="e">
        <f>IF(1-(O8/N8)^(IF($I8="Вверх",1,-1))&lt;=K8,IF($H8="Линейное",M8*($J8*(O8/N8)^(IF($I8="Вверх",1,-1))-($J8-1)),IF($H8="Степенное",M8*((O8/N8)^($J8*IF($I8="Вверх",1,-1))),0)),0)</f>
        <v>#DIV/0!</v>
      </c>
      <c r="Q8" s="5"/>
      <c r="R8" s="5"/>
      <c r="S8" s="8">
        <f>IF(E8="Вверх",IF(R8&lt;Q8,-1,0),IF(R8&gt;Q8,-1,0))*D8</f>
        <v>0</v>
      </c>
      <c r="T8" s="7"/>
      <c r="U8" s="7"/>
    </row>
    <row r="9" spans="1:33" outlineLevel="1" x14ac:dyDescent="0.35">
      <c r="A9" s="5"/>
      <c r="B9" s="5"/>
      <c r="C9" s="5"/>
      <c r="D9" s="8"/>
      <c r="E9" s="5"/>
      <c r="F9" s="5"/>
      <c r="G9" s="5"/>
      <c r="H9" s="5"/>
      <c r="I9" s="5"/>
      <c r="J9" s="5"/>
      <c r="K9" s="16"/>
      <c r="L9" s="14"/>
      <c r="M9" s="5"/>
      <c r="N9" s="5"/>
      <c r="O9" s="5"/>
      <c r="P9" s="12"/>
      <c r="Q9" s="5"/>
      <c r="R9" s="5"/>
      <c r="S9" s="5"/>
      <c r="T9" s="10"/>
      <c r="U9" s="10"/>
    </row>
    <row r="10" spans="1:33" outlineLevel="1" x14ac:dyDescent="0.35">
      <c r="A10" s="5"/>
      <c r="B10" s="5"/>
      <c r="C10" s="5"/>
      <c r="D10" s="8"/>
      <c r="E10" s="5"/>
      <c r="F10" s="5"/>
      <c r="G10" s="5"/>
      <c r="H10" s="5"/>
      <c r="I10" s="5"/>
      <c r="J10" s="5"/>
      <c r="K10" s="16"/>
      <c r="L10" s="14"/>
      <c r="M10" s="5"/>
      <c r="N10" s="5"/>
      <c r="O10" s="5"/>
      <c r="P10" s="12"/>
      <c r="Q10" s="5"/>
      <c r="R10" s="5"/>
      <c r="S10" s="5"/>
      <c r="T10" s="5"/>
      <c r="U10" s="5"/>
    </row>
    <row r="11" spans="1:33" outlineLevel="1" x14ac:dyDescent="0.35">
      <c r="A11" s="5"/>
      <c r="B11" s="11">
        <v>175000</v>
      </c>
      <c r="C11" s="5"/>
      <c r="D11" s="8"/>
      <c r="E11" s="5"/>
      <c r="F11" s="5"/>
      <c r="G11" s="5"/>
      <c r="H11" s="5"/>
      <c r="I11" s="5"/>
      <c r="J11" s="5"/>
      <c r="K11" s="16"/>
      <c r="L11" s="14">
        <f>SUM(L7:L10)</f>
        <v>2</v>
      </c>
      <c r="M11" s="11">
        <v>200000</v>
      </c>
      <c r="N11" s="5"/>
      <c r="O11" s="5"/>
      <c r="P11" s="12" t="e">
        <f>SUM(P7:P10)</f>
        <v>#DIV/0!</v>
      </c>
      <c r="Q11" s="5"/>
      <c r="R11" s="5"/>
      <c r="S11" s="8">
        <f>SUM(S7:S10)</f>
        <v>0</v>
      </c>
      <c r="T11" s="11" t="e">
        <f>P11*(1+S11)</f>
        <v>#DIV/0!</v>
      </c>
      <c r="U11" s="12" t="e">
        <f>MAX(T11,$B11)</f>
        <v>#DIV/0!</v>
      </c>
      <c r="V11" s="12" t="e">
        <f>U11+B11</f>
        <v>#DIV/0!</v>
      </c>
    </row>
    <row r="12" spans="1:33" x14ac:dyDescent="0.35">
      <c r="A12" s="5" t="s">
        <v>24</v>
      </c>
      <c r="B12" s="11"/>
      <c r="C12" s="5"/>
      <c r="D12" s="8"/>
      <c r="E12" s="5"/>
      <c r="F12" s="5"/>
      <c r="G12" s="5"/>
      <c r="H12" s="5"/>
      <c r="I12" s="5"/>
      <c r="J12" s="5"/>
      <c r="K12" s="16"/>
      <c r="L12" s="14"/>
      <c r="M12" s="11"/>
      <c r="N12" s="5"/>
      <c r="O12" s="5"/>
      <c r="P12" s="12"/>
      <c r="Q12" s="5"/>
      <c r="R12" s="5"/>
      <c r="S12" s="8"/>
      <c r="T12" s="11"/>
      <c r="U12" s="12"/>
    </row>
    <row r="13" spans="1:33" ht="15.5" outlineLevel="1" x14ac:dyDescent="0.35">
      <c r="A13" s="5"/>
      <c r="B13" s="5"/>
      <c r="C13" s="5"/>
      <c r="D13" s="8"/>
      <c r="E13" s="5"/>
      <c r="F13" s="5" t="s">
        <v>25</v>
      </c>
      <c r="G13" s="24" t="s">
        <v>72</v>
      </c>
      <c r="H13" s="5" t="s">
        <v>16</v>
      </c>
      <c r="I13" s="5" t="s">
        <v>19</v>
      </c>
      <c r="J13" s="5">
        <v>5</v>
      </c>
      <c r="K13" s="16">
        <v>0.1</v>
      </c>
      <c r="L13" s="14">
        <v>2</v>
      </c>
      <c r="M13" s="11">
        <f>L13/$L17*$M17</f>
        <v>72000</v>
      </c>
      <c r="N13" s="5">
        <v>182</v>
      </c>
      <c r="O13" s="5">
        <v>170</v>
      </c>
      <c r="P13" s="11">
        <f>IF(1-(O13/N13)^(IF($I13="Вверх",1,-1))&lt;=K13,IF($H13="Линейное",M13*($J13*(O13/N13)^(IF($I13="Вверх",1,-1))-($J13-1)),IF($H13="Степенное",M13*((O13/N13)^($J13*IF($I13="Вверх",1,-1))),0)),0)</f>
        <v>101261.61031078482</v>
      </c>
      <c r="Q13" s="5"/>
      <c r="R13" s="5"/>
      <c r="S13" s="8">
        <f>IF(E13="Вверх",IF(R13&lt;Q13,-1,0),IF(R13&gt;Q13,-1,0))*D13</f>
        <v>0</v>
      </c>
      <c r="T13" s="7"/>
      <c r="U13" s="7"/>
    </row>
    <row r="14" spans="1:33" ht="15.5" outlineLevel="1" x14ac:dyDescent="0.35">
      <c r="A14" s="5"/>
      <c r="B14" s="5"/>
      <c r="C14" s="5"/>
      <c r="D14" s="8"/>
      <c r="E14" s="5"/>
      <c r="F14" s="5" t="s">
        <v>26</v>
      </c>
      <c r="G14" s="24" t="s">
        <v>73</v>
      </c>
      <c r="H14" s="5" t="s">
        <v>15</v>
      </c>
      <c r="I14" s="5" t="s">
        <v>20</v>
      </c>
      <c r="J14" s="5">
        <v>2</v>
      </c>
      <c r="K14" s="16">
        <v>0.2</v>
      </c>
      <c r="L14" s="14">
        <v>2</v>
      </c>
      <c r="M14" s="11">
        <f>L14/$L17*$M17</f>
        <v>72000</v>
      </c>
      <c r="N14" s="11">
        <v>5000000</v>
      </c>
      <c r="O14" s="11">
        <v>4500000</v>
      </c>
      <c r="P14" s="11">
        <f>IF(1-(O14/N14)^(IF($I14="Вверх",1,-1))&lt;=K14,IF($H14="Линейное",M14*($J14*(O14/N14)^(IF($I14="Вверх",1,-1))-($J14-1)),IF($H14="Степенное",M14*((O14/N14)^($J14*IF($I14="Вверх",1,-1))),0)),0)</f>
        <v>57600</v>
      </c>
      <c r="Q14" s="9"/>
      <c r="R14" s="9"/>
      <c r="S14" s="8">
        <f>IF(E14="Вверх",IF(R14&lt;Q14,-1,0),IF(R14&gt;Q14,-1,0))*D14</f>
        <v>0</v>
      </c>
      <c r="T14" s="7"/>
      <c r="U14" s="7"/>
    </row>
    <row r="15" spans="1:33" ht="15.5" outlineLevel="1" x14ac:dyDescent="0.35">
      <c r="A15" s="5"/>
      <c r="B15" s="5"/>
      <c r="C15" s="5"/>
      <c r="D15" s="8"/>
      <c r="E15" s="5"/>
      <c r="F15" s="5" t="s">
        <v>27</v>
      </c>
      <c r="G15" s="24" t="s">
        <v>74</v>
      </c>
      <c r="H15" s="5" t="s">
        <v>15</v>
      </c>
      <c r="I15" s="5" t="s">
        <v>19</v>
      </c>
      <c r="J15" s="5">
        <v>10</v>
      </c>
      <c r="K15" s="16">
        <v>0.1</v>
      </c>
      <c r="L15" s="14">
        <v>1</v>
      </c>
      <c r="M15" s="11">
        <f>L15/$L17*$M17</f>
        <v>36000</v>
      </c>
      <c r="N15" s="16">
        <v>0.18</v>
      </c>
      <c r="O15" s="16">
        <v>0.15</v>
      </c>
      <c r="P15" s="11">
        <f>IF(1-(O15/N15)^(IF($I15="Вверх",1,-1))&lt;=K15,IF($H15="Линейное",M15*($J15*(O15/N15)^(IF($I15="Вверх",1,-1))-($J15-1)),IF($H15="Степенное",M15*((O15/N15)^($J15*IF($I15="Вверх",1,-1))),0)),0)</f>
        <v>108000</v>
      </c>
      <c r="Q15" s="5"/>
      <c r="R15" s="5"/>
      <c r="S15" s="8">
        <f>IF(E15="Вверх",IF(R15&lt;Q15,-1,0),IF(R15&gt;Q15,-1,0))*D15</f>
        <v>0</v>
      </c>
      <c r="T15" s="10"/>
      <c r="U15" s="10"/>
    </row>
    <row r="16" spans="1:33" outlineLevel="1" x14ac:dyDescent="0.35">
      <c r="A16" s="5"/>
      <c r="B16" s="5"/>
      <c r="C16" s="5"/>
      <c r="D16" s="8"/>
      <c r="E16" s="5"/>
      <c r="F16" s="15"/>
      <c r="G16" s="15"/>
      <c r="H16" s="5"/>
      <c r="I16" s="5"/>
      <c r="J16" s="5"/>
      <c r="K16" s="16"/>
      <c r="L16" s="14"/>
      <c r="M16" s="5"/>
      <c r="N16" s="5"/>
      <c r="O16" s="5"/>
      <c r="P16" s="12"/>
      <c r="Q16" s="5"/>
      <c r="R16" s="5"/>
      <c r="S16" s="5"/>
      <c r="T16" s="5"/>
      <c r="U16" s="5"/>
    </row>
    <row r="17" spans="1:22" outlineLevel="1" x14ac:dyDescent="0.35">
      <c r="A17" s="5"/>
      <c r="B17" s="11">
        <v>115000</v>
      </c>
      <c r="C17" s="5"/>
      <c r="D17" s="8"/>
      <c r="E17" s="5"/>
      <c r="F17" s="5"/>
      <c r="G17" s="5"/>
      <c r="H17" s="5"/>
      <c r="I17" s="5"/>
      <c r="J17" s="5"/>
      <c r="K17" s="16"/>
      <c r="L17" s="14">
        <f>SUM(L13:L16)</f>
        <v>5</v>
      </c>
      <c r="M17" s="11">
        <v>180000</v>
      </c>
      <c r="N17" s="5"/>
      <c r="O17" s="5"/>
      <c r="P17" s="12">
        <f>SUM(P13:P16)</f>
        <v>266861.61031078483</v>
      </c>
      <c r="Q17" s="5"/>
      <c r="R17" s="5"/>
      <c r="S17" s="8">
        <f>SUM(S13:S16)</f>
        <v>0</v>
      </c>
      <c r="T17" s="11">
        <f>P17*(1+S17)</f>
        <v>266861.61031078483</v>
      </c>
      <c r="U17" s="12">
        <f>MAX(T17,$B17)</f>
        <v>266861.61031078483</v>
      </c>
      <c r="V17" s="12">
        <f>U17+B17</f>
        <v>381861.61031078483</v>
      </c>
    </row>
    <row r="18" spans="1:22" x14ac:dyDescent="0.35">
      <c r="A18" s="5" t="s">
        <v>28</v>
      </c>
      <c r="B18" s="11"/>
      <c r="C18" s="5"/>
      <c r="D18" s="8"/>
      <c r="E18" s="5"/>
      <c r="F18" s="5"/>
      <c r="G18" s="5"/>
      <c r="H18" s="5"/>
      <c r="I18" s="5"/>
      <c r="J18" s="5"/>
      <c r="K18" s="16"/>
      <c r="L18" s="14"/>
      <c r="M18" s="11"/>
      <c r="N18" s="5"/>
      <c r="O18" s="5"/>
      <c r="P18" s="12"/>
      <c r="Q18" s="5"/>
      <c r="R18" s="5"/>
      <c r="S18" s="8"/>
      <c r="T18" s="11"/>
      <c r="U18" s="12"/>
    </row>
    <row r="19" spans="1:22" ht="15.5" outlineLevel="1" x14ac:dyDescent="0.35">
      <c r="A19" s="5"/>
      <c r="B19" s="5"/>
      <c r="C19" s="5"/>
      <c r="D19" s="8"/>
      <c r="E19" s="5"/>
      <c r="F19" s="15" t="s">
        <v>35</v>
      </c>
      <c r="G19" s="24" t="s">
        <v>76</v>
      </c>
      <c r="H19" s="5" t="s">
        <v>15</v>
      </c>
      <c r="I19" s="5" t="s">
        <v>20</v>
      </c>
      <c r="J19" s="5">
        <v>2</v>
      </c>
      <c r="K19" s="16">
        <v>0.2</v>
      </c>
      <c r="L19" s="14">
        <v>1</v>
      </c>
      <c r="M19" s="11">
        <f>L19/$L23*$M23</f>
        <v>100000</v>
      </c>
      <c r="N19" s="11"/>
      <c r="O19" s="11"/>
      <c r="P19" s="11" t="e">
        <f>IF(1-(O19/N19)^(IF($I19="Вверх",1,-1))&lt;=K19,IF($H19="Линейное",M19*($J19*(O19/N19)^(IF($I19="Вверх",1,-1))-($J19-1)),IF($H19="Степенное",M19*((O19/N19)^($J19*IF($I19="Вверх",1,-1))),0)),0)</f>
        <v>#DIV/0!</v>
      </c>
      <c r="Q19" s="5"/>
      <c r="R19" s="5"/>
      <c r="S19" s="8">
        <f>IF(E19="Вверх",IF(R19&lt;Q19,-1,0),IF(R19&gt;Q19,-1,0))*D19</f>
        <v>0</v>
      </c>
      <c r="T19" s="7"/>
      <c r="U19" s="7"/>
    </row>
    <row r="20" spans="1:22" ht="15.5" outlineLevel="1" x14ac:dyDescent="0.35">
      <c r="A20" s="5"/>
      <c r="B20" s="5"/>
      <c r="C20" s="5"/>
      <c r="D20" s="8"/>
      <c r="E20" s="5"/>
      <c r="F20" s="15" t="s">
        <v>36</v>
      </c>
      <c r="G20" s="24" t="s">
        <v>75</v>
      </c>
      <c r="H20" s="5" t="s">
        <v>15</v>
      </c>
      <c r="I20" s="5" t="s">
        <v>20</v>
      </c>
      <c r="J20" s="15">
        <v>2</v>
      </c>
      <c r="K20" s="16">
        <v>0.2</v>
      </c>
      <c r="L20" s="14">
        <v>1</v>
      </c>
      <c r="M20" s="11">
        <f>L20/$L23*$M23</f>
        <v>100000</v>
      </c>
      <c r="N20" s="11"/>
      <c r="O20" s="11"/>
      <c r="P20" s="11" t="e">
        <f>IF(1-(O20/N20)^(IF($I20="Вверх",1,-1))&lt;=K20,IF($H20="Линейное",M20*($J20*(O20/N20)^(IF($I20="Вверх",1,-1))-($J20-1)),IF($H20="Степенное",M20*((O20/N20)^($J20*IF($I20="Вверх",1,-1))),0)),0)</f>
        <v>#DIV/0!</v>
      </c>
      <c r="Q20" s="9"/>
      <c r="R20" s="9"/>
      <c r="S20" s="8">
        <f>IF(E20="Вверх",IF(R20&lt;Q20,-1,0),IF(R20&gt;Q20,-1,0))*D20</f>
        <v>0</v>
      </c>
      <c r="T20" s="7"/>
      <c r="U20" s="7"/>
    </row>
    <row r="21" spans="1:22" outlineLevel="1" x14ac:dyDescent="0.35">
      <c r="A21" s="5"/>
      <c r="B21" s="5"/>
      <c r="C21" s="5"/>
      <c r="D21" s="8"/>
      <c r="E21" s="5"/>
      <c r="F21" s="5"/>
      <c r="G21" s="5"/>
      <c r="H21" s="5"/>
      <c r="I21" s="5"/>
      <c r="J21" s="5"/>
      <c r="K21" s="16"/>
      <c r="L21" s="14"/>
      <c r="M21" s="11"/>
      <c r="N21" s="5"/>
      <c r="O21" s="5"/>
      <c r="P21" s="11"/>
      <c r="Q21" s="5"/>
      <c r="R21" s="5"/>
      <c r="S21" s="8">
        <f>IF(E21="Вверх",IF(R21&lt;Q21,-1,0),IF(R21&gt;Q21,-1,0))*D21</f>
        <v>0</v>
      </c>
      <c r="T21" s="10"/>
      <c r="U21" s="10"/>
    </row>
    <row r="22" spans="1:22" outlineLevel="1" x14ac:dyDescent="0.35">
      <c r="A22" s="5"/>
      <c r="B22" s="5"/>
      <c r="C22" s="5"/>
      <c r="D22" s="8"/>
      <c r="E22" s="5"/>
      <c r="F22" s="5"/>
      <c r="G22" s="5"/>
      <c r="H22" s="5"/>
      <c r="I22" s="5"/>
      <c r="J22" s="5"/>
      <c r="K22" s="16"/>
      <c r="L22" s="14"/>
      <c r="M22" s="5"/>
      <c r="N22" s="5"/>
      <c r="O22" s="5"/>
      <c r="P22" s="12"/>
      <c r="Q22" s="5"/>
      <c r="R22" s="5"/>
      <c r="S22" s="5"/>
      <c r="T22" s="5"/>
      <c r="U22" s="5"/>
    </row>
    <row r="23" spans="1:22" outlineLevel="1" x14ac:dyDescent="0.35">
      <c r="A23" s="5"/>
      <c r="B23" s="11">
        <v>180000</v>
      </c>
      <c r="C23" s="5"/>
      <c r="D23" s="8"/>
      <c r="E23" s="5"/>
      <c r="F23" s="5"/>
      <c r="G23" s="5"/>
      <c r="H23" s="5"/>
      <c r="I23" s="5"/>
      <c r="J23" s="5"/>
      <c r="K23" s="16"/>
      <c r="L23" s="14">
        <f>SUM(L19:L22)</f>
        <v>2</v>
      </c>
      <c r="M23" s="11">
        <v>200000</v>
      </c>
      <c r="N23" s="5"/>
      <c r="O23" s="5"/>
      <c r="P23" s="12" t="e">
        <f>SUM(P19:P22)</f>
        <v>#DIV/0!</v>
      </c>
      <c r="Q23" s="5"/>
      <c r="R23" s="5"/>
      <c r="S23" s="8">
        <f>SUM(S19:S22)</f>
        <v>0</v>
      </c>
      <c r="T23" s="11" t="e">
        <f>P23*(1+S23)</f>
        <v>#DIV/0!</v>
      </c>
      <c r="U23" s="12" t="e">
        <f>MAX(T23,$B23)</f>
        <v>#DIV/0!</v>
      </c>
      <c r="V23" s="12" t="e">
        <f>U23+B23</f>
        <v>#DIV/0!</v>
      </c>
    </row>
    <row r="24" spans="1:22" x14ac:dyDescent="0.35">
      <c r="A24" s="5" t="s">
        <v>29</v>
      </c>
      <c r="B24" s="11"/>
      <c r="C24" s="5"/>
      <c r="D24" s="8"/>
      <c r="E24" s="5"/>
      <c r="F24" s="5"/>
      <c r="G24" s="5"/>
      <c r="H24" s="5"/>
      <c r="I24" s="5"/>
      <c r="J24" s="5"/>
      <c r="K24" s="16"/>
      <c r="L24" s="14"/>
      <c r="M24" s="11"/>
      <c r="N24" s="5"/>
      <c r="O24" s="5"/>
      <c r="P24" s="12"/>
      <c r="Q24" s="5"/>
      <c r="R24" s="5"/>
      <c r="S24" s="8"/>
      <c r="T24" s="11"/>
      <c r="U24" s="12"/>
    </row>
    <row r="25" spans="1:22" ht="15.5" outlineLevel="1" x14ac:dyDescent="0.35">
      <c r="A25" s="5"/>
      <c r="B25" s="5"/>
      <c r="C25" s="5"/>
      <c r="D25" s="8"/>
      <c r="E25" s="5"/>
      <c r="F25" s="5" t="s">
        <v>37</v>
      </c>
      <c r="G25" s="24" t="s">
        <v>77</v>
      </c>
      <c r="H25" s="5" t="s">
        <v>15</v>
      </c>
      <c r="I25" s="5" t="s">
        <v>20</v>
      </c>
      <c r="J25" s="5">
        <v>2</v>
      </c>
      <c r="K25" s="16">
        <v>0.1</v>
      </c>
      <c r="L25" s="14">
        <v>3</v>
      </c>
      <c r="M25" s="11">
        <f>L25/$L29*$M29</f>
        <v>150000</v>
      </c>
      <c r="N25" s="11"/>
      <c r="O25" s="11"/>
      <c r="P25" s="11" t="e">
        <f>IF(1-(O25/N25)^(IF($I25="Вверх",1,-1))&lt;=K25,IF($H25="Линейное",M25*($J25*(O25/N25)^(IF($I25="Вверх",1,-1))-($J25-1)),IF($H25="Степенное",M25*((O25/N25)^($J25*IF($I25="Вверх",1,-1))),0)),0)</f>
        <v>#DIV/0!</v>
      </c>
      <c r="Q25" s="5"/>
      <c r="R25" s="5"/>
      <c r="S25" s="8">
        <f>IF(E25="Вверх",IF(R25&lt;Q25,-1,0),IF(R25&gt;Q25,-1,0))*D25</f>
        <v>0</v>
      </c>
      <c r="T25" s="7"/>
      <c r="U25" s="7"/>
    </row>
    <row r="26" spans="1:22" ht="15.5" outlineLevel="1" x14ac:dyDescent="0.35">
      <c r="A26" s="5"/>
      <c r="B26" s="5"/>
      <c r="C26" s="5"/>
      <c r="D26" s="8"/>
      <c r="E26" s="5"/>
      <c r="F26" s="5" t="s">
        <v>38</v>
      </c>
      <c r="G26" s="25" t="s">
        <v>78</v>
      </c>
      <c r="H26" s="5" t="s">
        <v>16</v>
      </c>
      <c r="I26" s="5" t="s">
        <v>20</v>
      </c>
      <c r="J26" s="5">
        <v>2</v>
      </c>
      <c r="K26" s="16">
        <v>0.2</v>
      </c>
      <c r="L26" s="14">
        <v>1</v>
      </c>
      <c r="M26" s="11">
        <f>L26/$L29*$M29</f>
        <v>50000</v>
      </c>
      <c r="N26" s="9"/>
      <c r="O26" s="9"/>
      <c r="P26" s="11" t="e">
        <f>IF(1-(O26/N26)^(IF($I26="Вверх",1,-1))&lt;=K26,IF($H26="Линейное",M26*($J26*(O26/N26)^(IF($I26="Вверх",1,-1))-($J26-1)),IF($H26="Степенное",M26*((O26/N26)^($J26*IF($I26="Вверх",1,-1))),0)),0)</f>
        <v>#DIV/0!</v>
      </c>
      <c r="Q26" s="9"/>
      <c r="R26" s="9"/>
      <c r="S26" s="8">
        <f>IF(E26="Вверх",IF(R26&lt;Q26,-1,0),IF(R26&gt;Q26,-1,0))*D26</f>
        <v>0</v>
      </c>
      <c r="T26" s="7"/>
      <c r="U26" s="7"/>
    </row>
    <row r="27" spans="1:22" outlineLevel="1" x14ac:dyDescent="0.35">
      <c r="A27" s="5"/>
      <c r="B27" s="5"/>
      <c r="C27" s="5"/>
      <c r="D27" s="8"/>
      <c r="E27" s="5"/>
      <c r="F27" s="5"/>
      <c r="G27" s="5"/>
      <c r="H27" s="5"/>
      <c r="I27" s="5"/>
      <c r="J27" s="5"/>
      <c r="K27" s="16"/>
      <c r="L27" s="14"/>
      <c r="M27" s="11"/>
      <c r="N27" s="5"/>
      <c r="O27" s="5"/>
      <c r="P27" s="11"/>
      <c r="Q27" s="5"/>
      <c r="R27" s="5"/>
      <c r="S27" s="8">
        <f>IF(E27="Вверх",IF(R27&lt;Q27,-1,0),IF(R27&gt;Q27,-1,0))*D27</f>
        <v>0</v>
      </c>
      <c r="T27" s="10"/>
      <c r="U27" s="10"/>
    </row>
    <row r="28" spans="1:22" outlineLevel="1" x14ac:dyDescent="0.35">
      <c r="A28" s="5"/>
      <c r="B28" s="5"/>
      <c r="C28" s="5"/>
      <c r="D28" s="8"/>
      <c r="E28" s="5"/>
      <c r="F28" s="5"/>
      <c r="G28" s="5"/>
      <c r="H28" s="5"/>
      <c r="I28" s="5"/>
      <c r="J28" s="5"/>
      <c r="K28" s="16"/>
      <c r="L28" s="14"/>
      <c r="M28" s="5"/>
      <c r="N28" s="5"/>
      <c r="O28" s="5"/>
      <c r="P28" s="12"/>
      <c r="Q28" s="5"/>
      <c r="R28" s="5"/>
      <c r="S28" s="5"/>
      <c r="T28" s="5"/>
      <c r="U28" s="5"/>
    </row>
    <row r="29" spans="1:22" outlineLevel="1" x14ac:dyDescent="0.35">
      <c r="A29" s="5"/>
      <c r="B29" s="11">
        <v>150000</v>
      </c>
      <c r="C29" s="5"/>
      <c r="D29" s="8"/>
      <c r="E29" s="5"/>
      <c r="F29" s="5"/>
      <c r="G29" s="5"/>
      <c r="H29" s="5"/>
      <c r="I29" s="5"/>
      <c r="J29" s="5"/>
      <c r="K29" s="16"/>
      <c r="L29" s="14">
        <f>SUM(L25:L28)</f>
        <v>4</v>
      </c>
      <c r="M29" s="11">
        <v>200000</v>
      </c>
      <c r="N29" s="5"/>
      <c r="O29" s="5"/>
      <c r="P29" s="12" t="e">
        <f>SUM(P25:P28)</f>
        <v>#DIV/0!</v>
      </c>
      <c r="Q29" s="5"/>
      <c r="R29" s="5"/>
      <c r="S29" s="8">
        <f>SUM(S25:S28)</f>
        <v>0</v>
      </c>
      <c r="T29" s="11" t="e">
        <f>P29*(1+S29)</f>
        <v>#DIV/0!</v>
      </c>
      <c r="U29" s="12" t="e">
        <f>MAX(T29,$B29)</f>
        <v>#DIV/0!</v>
      </c>
      <c r="V29" s="12" t="e">
        <f>U29+B29</f>
        <v>#DIV/0!</v>
      </c>
    </row>
    <row r="30" spans="1:22" x14ac:dyDescent="0.35">
      <c r="A30" s="5" t="s">
        <v>30</v>
      </c>
      <c r="B30" s="11"/>
      <c r="C30" s="5"/>
      <c r="D30" s="8"/>
      <c r="E30" s="5"/>
      <c r="F30" s="5"/>
      <c r="G30" s="5"/>
      <c r="H30" s="5"/>
      <c r="I30" s="5"/>
      <c r="J30" s="5"/>
      <c r="K30" s="16"/>
      <c r="L30" s="14"/>
      <c r="M30" s="11"/>
      <c r="N30" s="5"/>
      <c r="O30" s="5"/>
      <c r="P30" s="12"/>
      <c r="Q30" s="5"/>
      <c r="R30" s="5"/>
      <c r="S30" s="8"/>
      <c r="T30" s="11"/>
      <c r="U30" s="12"/>
    </row>
    <row r="31" spans="1:22" ht="15.5" outlineLevel="1" x14ac:dyDescent="0.35">
      <c r="A31" s="5"/>
      <c r="B31" s="5"/>
      <c r="C31" s="5" t="s">
        <v>41</v>
      </c>
      <c r="D31" s="8">
        <v>0.33333333333333331</v>
      </c>
      <c r="E31" s="5" t="s">
        <v>19</v>
      </c>
      <c r="F31" s="5" t="s">
        <v>39</v>
      </c>
      <c r="G31" s="24" t="s">
        <v>79</v>
      </c>
      <c r="H31" s="5" t="s">
        <v>16</v>
      </c>
      <c r="I31" s="5" t="s">
        <v>19</v>
      </c>
      <c r="J31" s="5">
        <v>5</v>
      </c>
      <c r="K31" s="16">
        <v>0.15</v>
      </c>
      <c r="L31" s="14">
        <v>1</v>
      </c>
      <c r="M31" s="11">
        <f>L31/$L35*$M35</f>
        <v>100000</v>
      </c>
      <c r="N31" s="5"/>
      <c r="O31" s="5"/>
      <c r="P31" s="11" t="e">
        <f>IF(1-(O31/N31)^(IF($I31="Вверх",1,-1))&lt;=K31,IF($H31="Линейное",M31*($J31*(O31/N31)^(IF($I31="Вверх",1,-1))-($J31-1)),IF($H31="Степенное",M31*((O31/N31)^($J31*IF($I31="Вверх",1,-1))),0)),0)</f>
        <v>#DIV/0!</v>
      </c>
      <c r="Q31" s="11"/>
      <c r="R31" s="22"/>
      <c r="S31" s="8">
        <f>IF(E31="Вверх",IF(R31&lt;Q31,-1,0),IF(R31&gt;Q31,-1,0))*D31</f>
        <v>0</v>
      </c>
      <c r="T31" s="7"/>
      <c r="U31" s="7"/>
    </row>
    <row r="32" spans="1:22" ht="15.5" outlineLevel="1" x14ac:dyDescent="0.35">
      <c r="A32" s="5"/>
      <c r="B32" s="5"/>
      <c r="C32" s="5"/>
      <c r="D32" s="8"/>
      <c r="E32" s="5"/>
      <c r="F32" s="5" t="s">
        <v>40</v>
      </c>
      <c r="G32" s="24" t="s">
        <v>80</v>
      </c>
      <c r="H32" s="5" t="s">
        <v>15</v>
      </c>
      <c r="I32" s="5" t="s">
        <v>20</v>
      </c>
      <c r="J32" s="5">
        <v>2</v>
      </c>
      <c r="K32" s="16">
        <v>0.15</v>
      </c>
      <c r="L32" s="14">
        <v>1</v>
      </c>
      <c r="M32" s="11">
        <f>L32/$L35*$M35</f>
        <v>100000</v>
      </c>
      <c r="N32" s="14"/>
      <c r="O32" s="14"/>
      <c r="P32" s="11" t="e">
        <f>IF(1-(O32/N32)^(IF($I32="Вверх",1,-1))&lt;=K32,IF($H32="Линейное",M32*($J32*(O32/N32)^(IF($I32="Вверх",1,-1))-($J32-1)),IF($H32="Степенное",M32*((O32/N32)^($J32*IF($I32="Вверх",1,-1))),0)),0)</f>
        <v>#DIV/0!</v>
      </c>
      <c r="Q32" s="9"/>
      <c r="R32" s="9"/>
      <c r="S32" s="8">
        <f>IF(E32="Вверх",IF(R32&lt;Q32,-1,0),IF(R32&gt;Q32,-1,0))*D32</f>
        <v>0</v>
      </c>
      <c r="T32" s="7"/>
      <c r="U32" s="7"/>
    </row>
    <row r="33" spans="1:24" outlineLevel="1" x14ac:dyDescent="0.35">
      <c r="A33" s="5"/>
      <c r="B33" s="5"/>
      <c r="C33" s="5"/>
      <c r="D33" s="8"/>
      <c r="E33" s="5"/>
      <c r="F33" s="5"/>
      <c r="G33" s="5"/>
      <c r="H33" s="5"/>
      <c r="I33" s="5"/>
      <c r="J33" s="5"/>
      <c r="K33" s="16"/>
      <c r="L33" s="14"/>
      <c r="M33" s="11"/>
      <c r="N33" s="5"/>
      <c r="O33" s="5"/>
      <c r="P33" s="11"/>
      <c r="Q33" s="5"/>
      <c r="R33" s="5"/>
      <c r="S33" s="8">
        <f>IF(E33="Вверх",IF(R33&lt;Q33,-1,0),IF(R33&gt;Q33,-1,0))*D33</f>
        <v>0</v>
      </c>
      <c r="T33" s="10"/>
      <c r="U33" s="10"/>
    </row>
    <row r="34" spans="1:24" outlineLevel="1" x14ac:dyDescent="0.35">
      <c r="A34" s="5"/>
      <c r="B34" s="5"/>
      <c r="C34" s="5"/>
      <c r="D34" s="8"/>
      <c r="E34" s="5"/>
      <c r="F34" s="5"/>
      <c r="G34" s="5"/>
      <c r="H34" s="5"/>
      <c r="I34" s="5"/>
      <c r="J34" s="5"/>
      <c r="K34" s="16"/>
      <c r="L34" s="14"/>
      <c r="M34" s="5"/>
      <c r="N34" s="5"/>
      <c r="O34" s="5"/>
      <c r="P34" s="12"/>
      <c r="Q34" s="5"/>
      <c r="R34" s="5"/>
      <c r="S34" s="5"/>
      <c r="T34" s="5"/>
      <c r="U34" s="5"/>
    </row>
    <row r="35" spans="1:24" outlineLevel="1" x14ac:dyDescent="0.35">
      <c r="A35" s="5"/>
      <c r="B35" s="11">
        <v>160000</v>
      </c>
      <c r="C35" s="5"/>
      <c r="D35" s="8"/>
      <c r="E35" s="5"/>
      <c r="F35" s="5"/>
      <c r="G35" s="5"/>
      <c r="H35" s="5"/>
      <c r="I35" s="5"/>
      <c r="J35" s="5"/>
      <c r="K35" s="16"/>
      <c r="L35" s="14">
        <f>SUM(L31:L34)</f>
        <v>2</v>
      </c>
      <c r="M35" s="11">
        <v>200000</v>
      </c>
      <c r="N35" s="5"/>
      <c r="O35" s="5"/>
      <c r="P35" s="12" t="e">
        <f>SUM(P31:P34)</f>
        <v>#DIV/0!</v>
      </c>
      <c r="Q35" s="5"/>
      <c r="R35" s="5"/>
      <c r="S35" s="8">
        <f>SUM(S31:S34)</f>
        <v>0</v>
      </c>
      <c r="T35" s="11" t="e">
        <f>P35*(1+S35)</f>
        <v>#DIV/0!</v>
      </c>
      <c r="U35" s="12" t="e">
        <f>MAX(T35,$B35)</f>
        <v>#DIV/0!</v>
      </c>
      <c r="V35" s="12" t="e">
        <f>U35+B35</f>
        <v>#DIV/0!</v>
      </c>
    </row>
    <row r="36" spans="1:24" x14ac:dyDescent="0.35">
      <c r="A36" s="5" t="s">
        <v>31</v>
      </c>
      <c r="B36" s="11"/>
      <c r="C36" s="5"/>
      <c r="D36" s="8"/>
      <c r="E36" s="5"/>
      <c r="F36" s="5"/>
      <c r="G36" s="5"/>
      <c r="H36" s="5"/>
      <c r="I36" s="5"/>
      <c r="J36" s="5"/>
      <c r="K36" s="16"/>
      <c r="L36" s="14"/>
      <c r="M36" s="11"/>
      <c r="N36" s="5"/>
      <c r="O36" s="5"/>
      <c r="P36" s="12"/>
      <c r="Q36" s="5"/>
      <c r="R36" s="5"/>
      <c r="S36" s="8"/>
      <c r="T36" s="11"/>
      <c r="U36" s="12"/>
      <c r="V36" s="5"/>
      <c r="W36" s="5"/>
      <c r="X36" s="5"/>
    </row>
    <row r="37" spans="1:24" ht="15.5" outlineLevel="1" x14ac:dyDescent="0.35">
      <c r="B37" s="5"/>
      <c r="C37" s="5"/>
      <c r="D37" s="8"/>
      <c r="E37" s="5"/>
      <c r="F37" s="5" t="s">
        <v>44</v>
      </c>
      <c r="G37" s="24" t="s">
        <v>81</v>
      </c>
      <c r="H37" s="5" t="s">
        <v>15</v>
      </c>
      <c r="I37" s="5" t="s">
        <v>20</v>
      </c>
      <c r="J37" s="5">
        <v>4</v>
      </c>
      <c r="K37" s="16">
        <v>0.2</v>
      </c>
      <c r="L37" s="14">
        <v>2</v>
      </c>
      <c r="M37" s="11">
        <f>L37/$L41*$M41</f>
        <v>300000</v>
      </c>
      <c r="N37" s="5"/>
      <c r="O37" s="5"/>
      <c r="P37" s="11" t="e">
        <f>IF(1-(O37/N37)^(IF($I37="Вверх",1,-1))&lt;=K37,IF($H37="Линейное",M37*($J37*(O37/N37)^(IF($I37="Вверх",1,-1))-($J37-1)),IF($H37="Степенное",M37*((O37/N37)^($J37*IF($I37="Вверх",1,-1))),0)),0)</f>
        <v>#DIV/0!</v>
      </c>
      <c r="Q37" s="5"/>
      <c r="R37" s="5"/>
      <c r="S37" s="8">
        <f>IF(E37="Вверх",IF(R37&lt;Q37,-1,0),IF(R37&gt;Q37,-1,0))*D37</f>
        <v>0</v>
      </c>
      <c r="T37" s="7"/>
      <c r="U37" s="7"/>
      <c r="V37" s="5"/>
      <c r="W37" s="5"/>
      <c r="X37" s="5"/>
    </row>
    <row r="38" spans="1:24" ht="15.5" outlineLevel="1" x14ac:dyDescent="0.35">
      <c r="A38" s="19"/>
      <c r="B38" s="5"/>
      <c r="C38" s="5"/>
      <c r="D38" s="8"/>
      <c r="E38" s="5"/>
      <c r="F38" s="23" t="s">
        <v>43</v>
      </c>
      <c r="G38" s="25" t="s">
        <v>82</v>
      </c>
      <c r="H38" s="5" t="s">
        <v>15</v>
      </c>
      <c r="I38" s="5" t="s">
        <v>20</v>
      </c>
      <c r="J38" s="5">
        <v>2</v>
      </c>
      <c r="K38" s="11">
        <v>2500000</v>
      </c>
      <c r="L38" s="14">
        <v>1</v>
      </c>
      <c r="M38" s="11">
        <f>L38/$L41*$M41</f>
        <v>150000</v>
      </c>
      <c r="N38" s="11"/>
      <c r="O38" s="11"/>
      <c r="P38" s="11">
        <f>IF((N38-O38)&lt;K38,IF($H38="Линейное",M38*($J38*((O38-N38)/(K38/0.2)+1)^(IF($I38="Вверх",1,-1))-($J38-1)),IF($H38="Степенное",M38*((O38/N38)^($J38*IF($I38="Вверх",1,-1))),0)),0)</f>
        <v>150000</v>
      </c>
      <c r="Q38" s="9"/>
      <c r="R38" s="9"/>
      <c r="S38" s="8">
        <f>IF(E38="Вверх",IF(R38&lt;Q38,-1,0),IF(R38&gt;Q38,-1,0))*D38</f>
        <v>0</v>
      </c>
      <c r="T38" s="7"/>
      <c r="U38" s="7"/>
      <c r="V38" s="5"/>
      <c r="W38" s="5"/>
      <c r="X38" s="5"/>
    </row>
    <row r="39" spans="1:24" ht="15.5" outlineLevel="1" x14ac:dyDescent="0.35">
      <c r="A39" s="4"/>
      <c r="B39" s="5"/>
      <c r="C39" s="5"/>
      <c r="D39" s="8"/>
      <c r="E39" s="5"/>
      <c r="F39" s="5" t="s">
        <v>42</v>
      </c>
      <c r="G39" s="24" t="s">
        <v>83</v>
      </c>
      <c r="H39" s="5" t="s">
        <v>16</v>
      </c>
      <c r="I39" s="5" t="s">
        <v>20</v>
      </c>
      <c r="J39" s="5">
        <v>10</v>
      </c>
      <c r="K39" s="16">
        <v>0.05</v>
      </c>
      <c r="L39" s="14">
        <v>1</v>
      </c>
      <c r="M39" s="11">
        <f>L39/$L41*$M41</f>
        <v>150000</v>
      </c>
      <c r="N39" s="16"/>
      <c r="O39" s="18"/>
      <c r="P39" s="11" t="e">
        <f>IF(1-(O39/N39)^(IF($I39="Вверх",1,-1))&lt;=K39,IF($H39="Линейное",M39*($J39*(O39/N39)^(IF($I39="Вверх",1,-1))-($J39-1)),IF($H39="Степенное",M39*((O39/N39)^($J39*IF($I39="Вверх",1,-1))),0)),0)</f>
        <v>#DIV/0!</v>
      </c>
      <c r="Q39" s="5"/>
      <c r="R39" s="5"/>
      <c r="S39" s="8">
        <f>IF(E39="Вверх",IF(R39&lt;Q39,-1,0),IF(R39&gt;Q39,-1,0))*D39</f>
        <v>0</v>
      </c>
      <c r="T39" s="10"/>
      <c r="U39" s="10"/>
      <c r="V39" s="5"/>
      <c r="W39" s="5"/>
      <c r="X39" s="5"/>
    </row>
    <row r="40" spans="1:24" outlineLevel="1" x14ac:dyDescent="0.35">
      <c r="A40" s="4"/>
      <c r="B40" s="5"/>
      <c r="C40" s="5"/>
      <c r="D40" s="8"/>
      <c r="E40" s="5"/>
      <c r="F40" s="5"/>
      <c r="G40" s="5"/>
      <c r="H40" s="5"/>
      <c r="I40" s="5"/>
      <c r="J40" s="5"/>
      <c r="K40" s="16"/>
      <c r="L40" s="14"/>
      <c r="M40" s="5"/>
      <c r="N40" s="5"/>
      <c r="O40" s="5"/>
      <c r="P40" s="12"/>
      <c r="Q40" s="5"/>
      <c r="R40" s="5"/>
      <c r="S40" s="5"/>
      <c r="T40" s="5"/>
      <c r="U40" s="5"/>
      <c r="V40" s="5"/>
      <c r="W40" s="5"/>
      <c r="X40" s="5"/>
    </row>
    <row r="41" spans="1:24" s="5" customFormat="1" outlineLevel="1" x14ac:dyDescent="0.35">
      <c r="B41" s="11">
        <v>310000</v>
      </c>
      <c r="D41" s="8"/>
      <c r="K41" s="16"/>
      <c r="L41" s="14">
        <f>SUM(L37:L40)</f>
        <v>4</v>
      </c>
      <c r="M41" s="11">
        <v>600000</v>
      </c>
      <c r="P41" s="12" t="e">
        <f>SUM(P37:P40)</f>
        <v>#DIV/0!</v>
      </c>
      <c r="S41" s="8">
        <f>SUM(S37:S40)</f>
        <v>0</v>
      </c>
      <c r="T41" s="11" t="e">
        <f>P41*(1+S41)</f>
        <v>#DIV/0!</v>
      </c>
      <c r="U41" s="12" t="e">
        <f>MAX(T41,$B41)</f>
        <v>#DIV/0!</v>
      </c>
      <c r="V41" s="12" t="e">
        <f>U41+B41</f>
        <v>#DIV/0!</v>
      </c>
    </row>
    <row r="42" spans="1:24" s="5" customFormat="1" x14ac:dyDescent="0.35">
      <c r="A42" s="5" t="s">
        <v>34</v>
      </c>
      <c r="B42" s="11"/>
      <c r="D42" s="8"/>
      <c r="K42" s="16"/>
      <c r="L42" s="14"/>
      <c r="M42" s="11"/>
      <c r="P42" s="12"/>
      <c r="S42" s="8"/>
      <c r="T42" s="11"/>
      <c r="U42" s="12"/>
    </row>
    <row r="43" spans="1:24" s="5" customFormat="1" ht="15.5" outlineLevel="1" x14ac:dyDescent="0.35">
      <c r="D43" s="8"/>
      <c r="F43" s="5" t="s">
        <v>54</v>
      </c>
      <c r="G43" s="24" t="s">
        <v>84</v>
      </c>
      <c r="H43" s="5" t="s">
        <v>15</v>
      </c>
      <c r="I43" s="5" t="s">
        <v>20</v>
      </c>
      <c r="J43" s="5">
        <v>2</v>
      </c>
      <c r="K43" s="11">
        <v>2500000</v>
      </c>
      <c r="L43" s="14">
        <v>3</v>
      </c>
      <c r="M43" s="11">
        <f>L43/$L47*$M47</f>
        <v>150000</v>
      </c>
      <c r="N43" s="11"/>
      <c r="P43" s="11">
        <f>IF((N43-O43)&lt;K43,IF($H43="Линейное",M43*($J43*((O43-N43)/(K43/0.2)+1)^(IF($I43="Вверх",1,-1))-($J43-1)),IF($H43="Степенное",M43*((O43/N43)^($J43*IF($I43="Вверх",1,-1))),0)),0)</f>
        <v>150000</v>
      </c>
      <c r="S43" s="8">
        <f>IF(E43="Вверх",IF(R43&lt;Q43,-1,0),IF(R43&gt;Q43,-1,0))*D43</f>
        <v>0</v>
      </c>
      <c r="T43" s="7"/>
      <c r="U43" s="7"/>
    </row>
    <row r="44" spans="1:24" s="5" customFormat="1" ht="15.5" outlineLevel="1" x14ac:dyDescent="0.35">
      <c r="D44" s="8"/>
      <c r="F44" s="15" t="s">
        <v>55</v>
      </c>
      <c r="G44" s="25" t="s">
        <v>85</v>
      </c>
      <c r="H44" s="5" t="s">
        <v>15</v>
      </c>
      <c r="I44" s="5" t="s">
        <v>19</v>
      </c>
      <c r="J44" s="15">
        <v>2</v>
      </c>
      <c r="K44" s="16">
        <v>0.1</v>
      </c>
      <c r="L44" s="14">
        <v>1</v>
      </c>
      <c r="M44" s="11">
        <f>L44/$L47*$M47</f>
        <v>50000</v>
      </c>
      <c r="N44" s="9"/>
      <c r="O44" s="9"/>
      <c r="P44" s="11" t="e">
        <f>IF(1-(O44/N44)^(IF($I44="Вверх",1,-1))&lt;=K44,IF($H44="Линейное",M44*($J44*(O44/N44)^(IF($I44="Вверх",1,-1))-($J44-1)),IF($H44="Степенное",M44*((O44/N44)^($J44*IF($I44="Вверх",1,-1))),0)),0)</f>
        <v>#DIV/0!</v>
      </c>
      <c r="Q44" s="9"/>
      <c r="R44" s="9"/>
      <c r="S44" s="8">
        <f>IF(E44="Вверх",IF(R44&lt;Q44,-1,0),IF(R44&gt;Q44,-1,0))*D44</f>
        <v>0</v>
      </c>
      <c r="T44" s="7"/>
      <c r="U44" s="7"/>
    </row>
    <row r="45" spans="1:24" s="5" customFormat="1" outlineLevel="1" x14ac:dyDescent="0.35">
      <c r="D45" s="8"/>
      <c r="K45" s="16"/>
      <c r="L45" s="14"/>
      <c r="M45" s="11">
        <f>L45/$L47*$M47</f>
        <v>0</v>
      </c>
      <c r="P45" s="11" t="e">
        <f>IF(1-(O45/N45)^(IF($I45="Вверх",1,-1))&lt;=K45,IF($H45="Линейное",M45*($J45*(O45/N45)^(IF($I45="Вверх",1,-1))-($J45-1)),IF($H45="Степенное",M45*((O45/N45)^($J45*IF($I45="Вверх",1,-1))),0)),0)</f>
        <v>#DIV/0!</v>
      </c>
      <c r="S45" s="8">
        <f>IF(E45="Вверх",IF(R45&lt;Q45,-1,0),IF(R45&gt;Q45,-1,0))*D45</f>
        <v>0</v>
      </c>
      <c r="T45" s="10"/>
      <c r="U45" s="10"/>
    </row>
    <row r="46" spans="1:24" s="5" customFormat="1" outlineLevel="1" x14ac:dyDescent="0.35">
      <c r="D46" s="8"/>
      <c r="K46" s="16"/>
      <c r="L46" s="14"/>
      <c r="P46" s="12"/>
    </row>
    <row r="47" spans="1:24" s="5" customFormat="1" outlineLevel="1" x14ac:dyDescent="0.35">
      <c r="B47" s="11">
        <v>165000</v>
      </c>
      <c r="D47" s="8"/>
      <c r="K47" s="16"/>
      <c r="L47" s="14">
        <f>SUM(L43:L46)</f>
        <v>4</v>
      </c>
      <c r="M47" s="11">
        <v>200000</v>
      </c>
      <c r="P47" s="12" t="e">
        <f>SUM(P43:P46)</f>
        <v>#DIV/0!</v>
      </c>
      <c r="S47" s="8">
        <f>SUM(S43:S46)</f>
        <v>0</v>
      </c>
      <c r="T47" s="11" t="e">
        <f>P47*(1+S47)</f>
        <v>#DIV/0!</v>
      </c>
      <c r="U47" s="12" t="e">
        <f>MAX(T47,$B47)</f>
        <v>#DIV/0!</v>
      </c>
      <c r="V47" s="12" t="e">
        <f>U47+B47</f>
        <v>#DIV/0!</v>
      </c>
    </row>
    <row r="48" spans="1:24" s="5" customFormat="1" x14ac:dyDescent="0.35">
      <c r="A48" s="5" t="s">
        <v>32</v>
      </c>
      <c r="B48" s="11"/>
      <c r="D48" s="8"/>
      <c r="K48" s="16"/>
      <c r="L48" s="14"/>
      <c r="M48" s="11"/>
      <c r="P48" s="12"/>
      <c r="S48" s="8"/>
      <c r="T48" s="11"/>
      <c r="U48" s="12"/>
    </row>
    <row r="49" spans="1:21" s="5" customFormat="1" ht="15.5" outlineLevel="1" x14ac:dyDescent="0.35">
      <c r="C49" s="5" t="s">
        <v>47</v>
      </c>
      <c r="D49" s="8">
        <v>0.5</v>
      </c>
      <c r="E49" s="5" t="s">
        <v>20</v>
      </c>
      <c r="F49" s="5" t="s">
        <v>44</v>
      </c>
      <c r="G49" s="24" t="s">
        <v>81</v>
      </c>
      <c r="H49" s="5" t="s">
        <v>15</v>
      </c>
      <c r="I49" s="5" t="s">
        <v>20</v>
      </c>
      <c r="J49" s="5">
        <v>2</v>
      </c>
      <c r="K49" s="16">
        <v>0.2</v>
      </c>
      <c r="L49" s="14">
        <v>1</v>
      </c>
      <c r="M49" s="11">
        <f>L49/$L53*$M53</f>
        <v>250000</v>
      </c>
      <c r="N49" s="15"/>
      <c r="O49" s="15"/>
      <c r="P49" s="11" t="e">
        <f>IF(1-(O49/N49)^(IF($I49="Вверх",1,-1))&lt;=K49,IF($H49="Линейное",M49*($J49*(O49/N49)^(IF($I49="Вверх",1,-1))-($J49-1)),IF($H49="Степенное",M49*((O49/N49)^($J49*IF($I49="Вверх",1,-1))),0)),0)</f>
        <v>#DIV/0!</v>
      </c>
      <c r="S49" s="8">
        <f>IF(E49="Вверх",IF(R49&lt;Q49,-1,0),IF(R49&gt;Q49,-1,0))*D49</f>
        <v>0</v>
      </c>
      <c r="T49" s="7"/>
      <c r="U49" s="7"/>
    </row>
    <row r="50" spans="1:21" s="5" customFormat="1" ht="15.5" outlineLevel="1" x14ac:dyDescent="0.35">
      <c r="C50" s="5" t="s">
        <v>48</v>
      </c>
      <c r="D50" s="8">
        <v>0.16666666666666666</v>
      </c>
      <c r="E50" s="5" t="s">
        <v>19</v>
      </c>
      <c r="F50" s="5" t="s">
        <v>46</v>
      </c>
      <c r="G50" s="24" t="s">
        <v>86</v>
      </c>
      <c r="H50" s="5" t="s">
        <v>15</v>
      </c>
      <c r="I50" s="5" t="s">
        <v>20</v>
      </c>
      <c r="J50" s="5">
        <v>2</v>
      </c>
      <c r="K50" s="16">
        <v>0.2</v>
      </c>
      <c r="L50" s="14">
        <v>1</v>
      </c>
      <c r="M50" s="11">
        <f>L50/$L53*$M53</f>
        <v>250000</v>
      </c>
      <c r="N50" s="9"/>
      <c r="O50" s="9"/>
      <c r="P50" s="11" t="e">
        <f>IF(1-(O50/N50)^(IF($I50="Вверх",1,-1))&lt;=K50,IF($H50="Линейное",M50*($J50*(O50/N50)^(IF($I50="Вверх",1,-1))-($J50-1)),IF($H50="Степенное",M50*((O50/N50)^($J50*IF($I50="Вверх",1,-1))),0)),0)</f>
        <v>#DIV/0!</v>
      </c>
      <c r="Q50" s="9"/>
      <c r="R50" s="9"/>
      <c r="S50" s="8">
        <f>IF(E50="Вверх",IF(R50&lt;Q50,-1,0),IF(R50&gt;Q50,-1,0))*D50</f>
        <v>0</v>
      </c>
      <c r="T50" s="7"/>
      <c r="U50" s="7"/>
    </row>
    <row r="51" spans="1:21" s="5" customFormat="1" outlineLevel="1" x14ac:dyDescent="0.35">
      <c r="C51" s="5" t="s">
        <v>49</v>
      </c>
      <c r="D51" s="8">
        <v>0.16666666666666666</v>
      </c>
      <c r="E51" s="5" t="s">
        <v>20</v>
      </c>
      <c r="K51" s="16"/>
      <c r="L51" s="14"/>
      <c r="M51" s="11">
        <f>L51/$L53*$M53</f>
        <v>0</v>
      </c>
      <c r="P51" s="11" t="e">
        <f>IF(1-(O51/N51)^(IF($I51="Вверх",1,-1))&lt;=K51,IF($H51="Линейное",M51*($J51*(O51/N51)^(IF($I51="Вверх",1,-1))-($J51-1)),IF($H51="Степенное",M51*((O51/N51)^($J51*IF($I51="Вверх",1,-1))),0)),0)</f>
        <v>#DIV/0!</v>
      </c>
      <c r="S51" s="8">
        <f>IF(E51="Вверх",IF(R51&lt;Q51,-1,0),IF(R51&gt;Q51,-1,0))*D51</f>
        <v>0</v>
      </c>
      <c r="T51" s="10"/>
      <c r="U51" s="10"/>
    </row>
    <row r="52" spans="1:21" s="5" customFormat="1" outlineLevel="1" x14ac:dyDescent="0.35">
      <c r="C52" s="15" t="s">
        <v>50</v>
      </c>
      <c r="D52" s="8">
        <v>0.16666666666666666</v>
      </c>
      <c r="E52" s="5" t="s">
        <v>20</v>
      </c>
      <c r="K52" s="16"/>
      <c r="L52" s="14"/>
      <c r="P52" s="12"/>
    </row>
    <row r="53" spans="1:21" s="5" customFormat="1" outlineLevel="1" x14ac:dyDescent="0.35">
      <c r="B53" s="11">
        <v>250000</v>
      </c>
      <c r="D53" s="8"/>
      <c r="K53" s="16"/>
      <c r="L53" s="14">
        <f>SUM(L49:L52)</f>
        <v>2</v>
      </c>
      <c r="M53" s="11">
        <v>500000</v>
      </c>
      <c r="P53" s="12" t="e">
        <f>SUM(P49:P52)</f>
        <v>#DIV/0!</v>
      </c>
      <c r="S53" s="8">
        <f>SUM(S49:S52)</f>
        <v>0</v>
      </c>
      <c r="T53" s="11" t="e">
        <f>P53*(1+S53)</f>
        <v>#DIV/0!</v>
      </c>
      <c r="U53" s="12" t="e">
        <f>MAX(T53,$B53)</f>
        <v>#DIV/0!</v>
      </c>
    </row>
    <row r="54" spans="1:21" s="5" customFormat="1" x14ac:dyDescent="0.35">
      <c r="A54" s="5" t="s">
        <v>33</v>
      </c>
      <c r="B54" s="11"/>
      <c r="D54" s="8"/>
      <c r="K54" s="16"/>
      <c r="L54" s="14"/>
      <c r="M54" s="11"/>
      <c r="P54" s="12"/>
      <c r="S54" s="8"/>
      <c r="T54" s="11"/>
      <c r="U54" s="12"/>
    </row>
    <row r="55" spans="1:21" s="5" customFormat="1" ht="15.5" outlineLevel="1" x14ac:dyDescent="0.35">
      <c r="D55" s="8"/>
      <c r="F55" s="5" t="s">
        <v>51</v>
      </c>
      <c r="G55" s="24" t="s">
        <v>87</v>
      </c>
      <c r="H55" s="5" t="s">
        <v>16</v>
      </c>
      <c r="I55" s="5" t="s">
        <v>20</v>
      </c>
      <c r="J55" s="5">
        <v>2</v>
      </c>
      <c r="K55" s="16">
        <v>0.05</v>
      </c>
      <c r="L55" s="14">
        <v>1</v>
      </c>
      <c r="M55" s="11">
        <f>L55/$L59*$M59</f>
        <v>100000</v>
      </c>
      <c r="P55" s="11" t="e">
        <f>IF(1-(O55/N55)^(IF($I55="Вверх",1,-1))&lt;=K55,IF($H55="Линейное",M55*($J55*(O55/N55)^(IF($I55="Вверх",1,-1))-($J55-1)),IF($H55="Степенное",M55*((O55/N55)^($J55*IF($I55="Вверх",1,-1))),0)),0)</f>
        <v>#DIV/0!</v>
      </c>
      <c r="S55" s="8">
        <f>IF(E55="Вверх",IF(R55&lt;Q55,-1,0),IF(R55&gt;Q55,-1,0))*D55</f>
        <v>0</v>
      </c>
      <c r="T55" s="7"/>
      <c r="U55" s="7"/>
    </row>
    <row r="56" spans="1:21" s="5" customFormat="1" ht="15.5" outlineLevel="1" x14ac:dyDescent="0.35">
      <c r="D56" s="8"/>
      <c r="F56" s="5" t="s">
        <v>52</v>
      </c>
      <c r="G56" s="24" t="s">
        <v>88</v>
      </c>
      <c r="H56" s="5" t="s">
        <v>16</v>
      </c>
      <c r="I56" s="5" t="s">
        <v>19</v>
      </c>
      <c r="J56" s="5">
        <v>2</v>
      </c>
      <c r="K56" s="16">
        <v>0.1</v>
      </c>
      <c r="L56" s="14">
        <v>1</v>
      </c>
      <c r="M56" s="11">
        <f>L56/$L59*$M59</f>
        <v>100000</v>
      </c>
      <c r="N56" s="9"/>
      <c r="O56" s="9"/>
      <c r="P56" s="11" t="e">
        <f>IF(1-(O56/N56)^(IF($I56="Вверх",1,-1))&lt;=K56,IF($H56="Линейное",M56*($J56*(O56/N56)^(IF($I56="Вверх",1,-1))-($J56-1)),IF($H56="Степенное",M56*((O56/N56)^($J56*IF($I56="Вверх",1,-1))),0)),0)</f>
        <v>#DIV/0!</v>
      </c>
      <c r="Q56" s="9"/>
      <c r="R56" s="9"/>
      <c r="S56" s="8">
        <f>IF(E56="Вверх",IF(R56&lt;Q56,-1,0),IF(R56&gt;Q56,-1,0))*D56</f>
        <v>0</v>
      </c>
      <c r="T56" s="7"/>
      <c r="U56" s="7"/>
    </row>
    <row r="57" spans="1:21" s="5" customFormat="1" outlineLevel="1" x14ac:dyDescent="0.35">
      <c r="D57" s="8"/>
      <c r="K57" s="16"/>
      <c r="L57" s="14"/>
      <c r="M57" s="11">
        <f>L57/$L59*$M59</f>
        <v>0</v>
      </c>
      <c r="P57" s="11" t="e">
        <f>IF(1-(O57/N57)^(IF($I57="Вверх",1,-1))&lt;=K57,IF($H57="Линейное",M57*($J57*(O57/N57)^(IF($I57="Вверх",1,-1))-($J57-1)),IF($H57="Степенное",M57*((O57/N57)^($J57*IF($I57="Вверх",1,-1))),0)),0)</f>
        <v>#DIV/0!</v>
      </c>
      <c r="S57" s="8">
        <f>IF(E57="Вверх",IF(R57&lt;Q57,-1,0),IF(R57&gt;Q57,-1,0))*D57</f>
        <v>0</v>
      </c>
      <c r="T57" s="10"/>
      <c r="U57" s="10"/>
    </row>
    <row r="58" spans="1:21" s="5" customFormat="1" outlineLevel="1" x14ac:dyDescent="0.35">
      <c r="D58" s="8"/>
      <c r="K58" s="16"/>
      <c r="L58" s="14"/>
      <c r="P58" s="12"/>
    </row>
    <row r="59" spans="1:21" s="5" customFormat="1" outlineLevel="1" x14ac:dyDescent="0.35">
      <c r="B59" s="11">
        <v>150000</v>
      </c>
      <c r="D59" s="8"/>
      <c r="K59" s="16"/>
      <c r="L59" s="14">
        <f>SUM(L55:L58)</f>
        <v>2</v>
      </c>
      <c r="M59" s="11">
        <v>200000</v>
      </c>
      <c r="P59" s="12" t="e">
        <f>SUM(P55:P58)</f>
        <v>#DIV/0!</v>
      </c>
      <c r="S59" s="8">
        <f>SUM(S55:S58)</f>
        <v>0</v>
      </c>
      <c r="T59" s="11" t="e">
        <f>P59*(1+S59)</f>
        <v>#DIV/0!</v>
      </c>
      <c r="U59" s="12" t="e">
        <f>MAX(T59,$B59)</f>
        <v>#DIV/0!</v>
      </c>
    </row>
    <row r="60" spans="1:21" s="5" customFormat="1" x14ac:dyDescent="0.35">
      <c r="D60" s="8"/>
      <c r="K60" s="16"/>
      <c r="L60" s="14"/>
    </row>
    <row r="61" spans="1:21" s="5" customFormat="1" x14ac:dyDescent="0.35">
      <c r="D61" s="8"/>
      <c r="K61" s="16"/>
      <c r="L61" s="14"/>
    </row>
    <row r="62" spans="1:21" x14ac:dyDescent="0.35">
      <c r="D62" s="3"/>
      <c r="K62" s="17"/>
    </row>
    <row r="63" spans="1:21" x14ac:dyDescent="0.35">
      <c r="D63" s="3"/>
      <c r="K63" s="17"/>
    </row>
    <row r="64" spans="1:21" x14ac:dyDescent="0.35">
      <c r="D64" s="3"/>
      <c r="K64" s="17"/>
    </row>
    <row r="65" spans="4:11" x14ac:dyDescent="0.35">
      <c r="D65" s="3"/>
      <c r="K65" s="17"/>
    </row>
    <row r="66" spans="4:11" x14ac:dyDescent="0.35">
      <c r="D66" s="3"/>
      <c r="K66" s="17"/>
    </row>
    <row r="67" spans="4:11" x14ac:dyDescent="0.35">
      <c r="D67" s="3"/>
      <c r="K67" s="17"/>
    </row>
    <row r="68" spans="4:11" x14ac:dyDescent="0.35">
      <c r="D68" s="3"/>
      <c r="K68" s="17"/>
    </row>
    <row r="69" spans="4:11" x14ac:dyDescent="0.35">
      <c r="D69" s="3"/>
      <c r="K69" s="17"/>
    </row>
    <row r="70" spans="4:11" x14ac:dyDescent="0.35">
      <c r="D70" s="3"/>
      <c r="K70" s="17"/>
    </row>
    <row r="71" spans="4:11" x14ac:dyDescent="0.35">
      <c r="D71" s="3"/>
      <c r="K71" s="17"/>
    </row>
    <row r="72" spans="4:11" x14ac:dyDescent="0.35">
      <c r="D72" s="3"/>
      <c r="K72" s="17"/>
    </row>
    <row r="73" spans="4:11" x14ac:dyDescent="0.35">
      <c r="D73" s="3"/>
      <c r="K73" s="17"/>
    </row>
    <row r="74" spans="4:11" x14ac:dyDescent="0.35">
      <c r="D74" s="3"/>
      <c r="K74" s="17"/>
    </row>
    <row r="75" spans="4:11" x14ac:dyDescent="0.35">
      <c r="D75" s="3"/>
      <c r="K75" s="17"/>
    </row>
    <row r="76" spans="4:11" x14ac:dyDescent="0.35">
      <c r="D76" s="3"/>
      <c r="K76" s="17"/>
    </row>
    <row r="77" spans="4:11" x14ac:dyDescent="0.35">
      <c r="D77" s="3"/>
      <c r="K77" s="17"/>
    </row>
    <row r="78" spans="4:11" x14ac:dyDescent="0.35">
      <c r="D78" s="3"/>
      <c r="K78" s="17"/>
    </row>
    <row r="79" spans="4:11" x14ac:dyDescent="0.35">
      <c r="D79" s="3"/>
      <c r="K79" s="17"/>
    </row>
    <row r="80" spans="4:11" x14ac:dyDescent="0.35">
      <c r="D80" s="3"/>
      <c r="K80" s="17"/>
    </row>
    <row r="81" spans="4:11" x14ac:dyDescent="0.35">
      <c r="D81" s="3"/>
      <c r="K81" s="17"/>
    </row>
    <row r="82" spans="4:11" x14ac:dyDescent="0.35">
      <c r="D82" s="3"/>
      <c r="K82" s="17"/>
    </row>
    <row r="83" spans="4:11" x14ac:dyDescent="0.35">
      <c r="D83" s="3"/>
      <c r="K83" s="17"/>
    </row>
    <row r="84" spans="4:11" x14ac:dyDescent="0.35">
      <c r="D84" s="3"/>
      <c r="K84" s="17"/>
    </row>
    <row r="85" spans="4:11" x14ac:dyDescent="0.35">
      <c r="D85" s="3"/>
      <c r="K85" s="17"/>
    </row>
    <row r="86" spans="4:11" x14ac:dyDescent="0.35">
      <c r="D86" s="3"/>
      <c r="K86" s="17"/>
    </row>
    <row r="87" spans="4:11" x14ac:dyDescent="0.35">
      <c r="D87" s="3"/>
      <c r="K87" s="17"/>
    </row>
    <row r="88" spans="4:11" x14ac:dyDescent="0.35">
      <c r="D88" s="3"/>
      <c r="K88" s="17"/>
    </row>
    <row r="89" spans="4:11" x14ac:dyDescent="0.35">
      <c r="D89" s="3"/>
      <c r="K89" s="17"/>
    </row>
    <row r="90" spans="4:11" x14ac:dyDescent="0.35">
      <c r="D90" s="3"/>
    </row>
    <row r="91" spans="4:11" x14ac:dyDescent="0.35">
      <c r="D91" s="3"/>
    </row>
    <row r="92" spans="4:11" x14ac:dyDescent="0.35">
      <c r="D92" s="3"/>
    </row>
    <row r="93" spans="4:11" x14ac:dyDescent="0.35">
      <c r="D93" s="3"/>
    </row>
    <row r="94" spans="4:11" x14ac:dyDescent="0.35">
      <c r="D94" s="3"/>
    </row>
    <row r="95" spans="4:11" x14ac:dyDescent="0.35">
      <c r="D95" s="3"/>
    </row>
    <row r="96" spans="4:11" x14ac:dyDescent="0.35">
      <c r="D96" s="3"/>
    </row>
    <row r="97" spans="4:4" x14ac:dyDescent="0.35">
      <c r="D97" s="3"/>
    </row>
    <row r="98" spans="4:4" x14ac:dyDescent="0.35">
      <c r="D98" s="3"/>
    </row>
    <row r="99" spans="4:4" x14ac:dyDescent="0.35">
      <c r="D99" s="3"/>
    </row>
    <row r="100" spans="4:4" x14ac:dyDescent="0.35">
      <c r="D100" s="3"/>
    </row>
    <row r="101" spans="4:4" x14ac:dyDescent="0.35">
      <c r="D101" s="3"/>
    </row>
    <row r="102" spans="4:4" x14ac:dyDescent="0.35">
      <c r="D102" s="3"/>
    </row>
    <row r="103" spans="4:4" x14ac:dyDescent="0.35">
      <c r="D103" s="3"/>
    </row>
    <row r="104" spans="4:4" x14ac:dyDescent="0.35">
      <c r="D104" s="3"/>
    </row>
    <row r="105" spans="4:4" x14ac:dyDescent="0.35">
      <c r="D105" s="3"/>
    </row>
    <row r="106" spans="4:4" x14ac:dyDescent="0.35">
      <c r="D106" s="3"/>
    </row>
    <row r="107" spans="4:4" x14ac:dyDescent="0.35">
      <c r="D107" s="3"/>
    </row>
    <row r="108" spans="4:4" x14ac:dyDescent="0.35">
      <c r="D108" s="3"/>
    </row>
    <row r="109" spans="4:4" x14ac:dyDescent="0.35">
      <c r="D109" s="3"/>
    </row>
  </sheetData>
  <mergeCells count="8">
    <mergeCell ref="C4:E4"/>
    <mergeCell ref="V4:X4"/>
    <mergeCell ref="Y4:AA4"/>
    <mergeCell ref="F4:L4"/>
    <mergeCell ref="M3:U3"/>
    <mergeCell ref="M4:P4"/>
    <mergeCell ref="Q4:S4"/>
    <mergeCell ref="T4:U4"/>
  </mergeCells>
  <dataValidations count="2">
    <dataValidation type="list" allowBlank="1" showInputMessage="1" showErrorMessage="1" sqref="I7:I90 E7:E193" xr:uid="{00000000-0002-0000-0000-000000000000}">
      <formula1>$I$1:$I$2</formula1>
    </dataValidation>
    <dataValidation type="list" allowBlank="1" showInputMessage="1" showErrorMessage="1" sqref="H7:H248" xr:uid="{00000000-0002-0000-0000-000001000000}">
      <formula1>$H$1:$H$2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10"/>
  <sheetViews>
    <sheetView workbookViewId="0">
      <selection activeCell="U5" sqref="U5"/>
    </sheetView>
  </sheetViews>
  <sheetFormatPr defaultRowHeight="14.5" x14ac:dyDescent="0.35"/>
  <cols>
    <col min="1" max="1" width="23.81640625" bestFit="1" customWidth="1"/>
  </cols>
  <sheetData>
    <row r="1" spans="1:4" x14ac:dyDescent="0.35">
      <c r="B1" t="s">
        <v>66</v>
      </c>
      <c r="C1" t="s">
        <v>67</v>
      </c>
      <c r="D1" t="s">
        <v>68</v>
      </c>
    </row>
    <row r="2" spans="1:4" x14ac:dyDescent="0.35">
      <c r="A2" t="s">
        <v>57</v>
      </c>
      <c r="B2">
        <f>B3+B4</f>
        <v>0</v>
      </c>
      <c r="C2">
        <f>C3+C4</f>
        <v>0</v>
      </c>
      <c r="D2">
        <f>D3+D4</f>
        <v>0</v>
      </c>
    </row>
    <row r="3" spans="1:4" x14ac:dyDescent="0.35">
      <c r="A3" t="s">
        <v>58</v>
      </c>
    </row>
    <row r="4" spans="1:4" x14ac:dyDescent="0.35">
      <c r="A4" t="s">
        <v>59</v>
      </c>
    </row>
    <row r="5" spans="1:4" x14ac:dyDescent="0.35">
      <c r="A5" t="s">
        <v>60</v>
      </c>
      <c r="B5">
        <f>B6+B7+B8+B9</f>
        <v>0</v>
      </c>
      <c r="C5">
        <f>C6+C7+C8+C9</f>
        <v>0</v>
      </c>
      <c r="D5">
        <f>D6+D7+D8+D9</f>
        <v>0</v>
      </c>
    </row>
    <row r="6" spans="1:4" x14ac:dyDescent="0.35">
      <c r="A6" t="s">
        <v>61</v>
      </c>
    </row>
    <row r="7" spans="1:4" x14ac:dyDescent="0.35">
      <c r="A7" t="s">
        <v>62</v>
      </c>
    </row>
    <row r="8" spans="1:4" x14ac:dyDescent="0.35">
      <c r="A8" t="s">
        <v>63</v>
      </c>
    </row>
    <row r="9" spans="1:4" x14ac:dyDescent="0.35">
      <c r="A9" t="s">
        <v>64</v>
      </c>
    </row>
    <row r="10" spans="1:4" x14ac:dyDescent="0.35">
      <c r="A10" t="s">
        <v>65</v>
      </c>
      <c r="B10">
        <f>B2-B5</f>
        <v>0</v>
      </c>
      <c r="C10">
        <f>C2-C5</f>
        <v>0</v>
      </c>
      <c r="D10">
        <f>D2-D5</f>
        <v>0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Модель схемы мотивации</vt:lpstr>
      <vt:lpstr>Лист2</vt:lpstr>
      <vt:lpstr>Лист3</vt:lpstr>
    </vt:vector>
  </TitlesOfParts>
  <Company>Ютинет.Ру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Уколов</dc:creator>
  <cp:lastModifiedBy>Михаил Уколов</cp:lastModifiedBy>
  <dcterms:created xsi:type="dcterms:W3CDTF">2013-09-12T10:38:42Z</dcterms:created>
  <dcterms:modified xsi:type="dcterms:W3CDTF">2021-09-17T09:27:20Z</dcterms:modified>
</cp:coreProperties>
</file>